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omments5.xml" ContentType="application/vnd.openxmlformats-officedocument.spreadsheetml.comments+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Need Help" sheetId="9" r:id="rId1"/>
    <sheet name="Case 1" sheetId="1" r:id="rId2"/>
    <sheet name="Case 2" sheetId="4" r:id="rId3"/>
    <sheet name="Case 3" sheetId="5" r:id="rId4"/>
    <sheet name="Case 4" sheetId="2" r:id="rId5"/>
    <sheet name="Case 5" sheetId="6" r:id="rId6"/>
    <sheet name="Case 6" sheetId="7" r:id="rId7"/>
    <sheet name="Case 7" sheetId="3" r:id="rId8"/>
  </sheets>
  <calcPr calcId="145621"/>
</workbook>
</file>

<file path=xl/calcChain.xml><?xml version="1.0" encoding="utf-8"?>
<calcChain xmlns="http://schemas.openxmlformats.org/spreadsheetml/2006/main">
  <c r="G8" i="9" l="1"/>
  <c r="C4" i="9"/>
  <c r="B4" i="9"/>
  <c r="C3" i="9"/>
  <c r="B3" i="9"/>
  <c r="C2" i="9"/>
  <c r="C3" i="2"/>
  <c r="C2" i="2"/>
  <c r="A1" i="2"/>
  <c r="A3" i="2"/>
  <c r="A2" i="2"/>
  <c r="C4" i="6"/>
  <c r="C3" i="6"/>
  <c r="D8" i="6" s="1"/>
  <c r="J13" i="6"/>
  <c r="I13" i="6"/>
  <c r="K13" i="6" s="1"/>
  <c r="K12" i="6"/>
  <c r="I12" i="6"/>
  <c r="J12" i="6" s="1"/>
  <c r="L12" i="6" s="1"/>
  <c r="J11" i="6"/>
  <c r="I11" i="6"/>
  <c r="K11" i="6" s="1"/>
  <c r="K10" i="6"/>
  <c r="I10" i="6"/>
  <c r="J10" i="6" s="1"/>
  <c r="L10" i="6" s="1"/>
  <c r="J9" i="6"/>
  <c r="I9" i="6"/>
  <c r="K9" i="6" s="1"/>
  <c r="K8" i="6"/>
  <c r="I8" i="6"/>
  <c r="J8" i="6" s="1"/>
  <c r="L8" i="6" s="1"/>
  <c r="G12" i="6"/>
  <c r="B4" i="6"/>
  <c r="H13" i="6" s="1"/>
  <c r="B3" i="6"/>
  <c r="E13" i="6" s="1"/>
  <c r="C2" i="6"/>
  <c r="I9" i="5"/>
  <c r="I10" i="5"/>
  <c r="I11" i="5"/>
  <c r="I12" i="5"/>
  <c r="I13" i="5"/>
  <c r="I8" i="5"/>
  <c r="K9" i="5"/>
  <c r="C4" i="5"/>
  <c r="B4" i="5"/>
  <c r="H13" i="5" s="1"/>
  <c r="C3" i="5"/>
  <c r="B3" i="5"/>
  <c r="C2" i="5"/>
  <c r="I10" i="4"/>
  <c r="G8" i="4"/>
  <c r="C4" i="4"/>
  <c r="G13" i="4" s="1"/>
  <c r="B4" i="4"/>
  <c r="H13" i="4" s="1"/>
  <c r="C3" i="4"/>
  <c r="B3" i="4"/>
  <c r="G11" i="4" s="1"/>
  <c r="C2" i="4"/>
  <c r="E13" i="4" s="1"/>
  <c r="O15" i="1"/>
  <c r="I8" i="9" l="1"/>
  <c r="H8" i="9"/>
  <c r="E8" i="9"/>
  <c r="D8" i="9"/>
  <c r="M8" i="6"/>
  <c r="N8" i="6" s="1"/>
  <c r="M10" i="6"/>
  <c r="N10" i="6" s="1"/>
  <c r="M12" i="6"/>
  <c r="N12" i="6" s="1"/>
  <c r="M9" i="6"/>
  <c r="N9" i="6" s="1"/>
  <c r="M11" i="6"/>
  <c r="M13" i="6"/>
  <c r="P13" i="6" s="1"/>
  <c r="L9" i="6"/>
  <c r="L11" i="6"/>
  <c r="L13" i="6"/>
  <c r="N11" i="6"/>
  <c r="H8" i="6"/>
  <c r="D10" i="6"/>
  <c r="H10" i="6"/>
  <c r="D12" i="6"/>
  <c r="H12" i="6"/>
  <c r="E8" i="6"/>
  <c r="F8" i="6" s="1"/>
  <c r="G9" i="6"/>
  <c r="E10" i="6"/>
  <c r="P10" i="6" s="1"/>
  <c r="G11" i="6"/>
  <c r="E12" i="6"/>
  <c r="P12" i="6" s="1"/>
  <c r="G13" i="6"/>
  <c r="D9" i="6"/>
  <c r="H9" i="6"/>
  <c r="D11" i="6"/>
  <c r="H11" i="6"/>
  <c r="D13" i="6"/>
  <c r="F13" i="6" s="1"/>
  <c r="G8" i="6"/>
  <c r="E9" i="6"/>
  <c r="G10" i="6"/>
  <c r="E11" i="6"/>
  <c r="P11" i="6" s="1"/>
  <c r="J9" i="5"/>
  <c r="L9" i="5" s="1"/>
  <c r="D9" i="5"/>
  <c r="M9" i="5"/>
  <c r="G10" i="5"/>
  <c r="D10" i="5"/>
  <c r="F10" i="5" s="1"/>
  <c r="D12" i="5"/>
  <c r="H12" i="5"/>
  <c r="D8" i="5"/>
  <c r="H8" i="5"/>
  <c r="E10" i="5"/>
  <c r="G11" i="5"/>
  <c r="E12" i="5"/>
  <c r="G13" i="5"/>
  <c r="H9" i="5"/>
  <c r="E11" i="5"/>
  <c r="G12" i="5"/>
  <c r="E13" i="5"/>
  <c r="G8" i="5"/>
  <c r="E9" i="5"/>
  <c r="H10" i="5"/>
  <c r="E8" i="5"/>
  <c r="G9" i="5"/>
  <c r="D11" i="5"/>
  <c r="F11" i="5" s="1"/>
  <c r="H11" i="5"/>
  <c r="D13" i="5"/>
  <c r="F13" i="5" s="1"/>
  <c r="I13" i="4"/>
  <c r="I11" i="4"/>
  <c r="I8" i="4"/>
  <c r="G10" i="4"/>
  <c r="G12" i="4"/>
  <c r="I12" i="4" s="1"/>
  <c r="D8" i="4"/>
  <c r="F8" i="4" s="1"/>
  <c r="D10" i="4"/>
  <c r="F10" i="4" s="1"/>
  <c r="H12" i="4"/>
  <c r="E8" i="4"/>
  <c r="E12" i="4"/>
  <c r="E9" i="4"/>
  <c r="E11" i="4"/>
  <c r="H8" i="4"/>
  <c r="H10" i="4"/>
  <c r="D12" i="4"/>
  <c r="F12" i="4" s="1"/>
  <c r="G9" i="4"/>
  <c r="E10" i="4"/>
  <c r="D9" i="4"/>
  <c r="H9" i="4"/>
  <c r="D11" i="4"/>
  <c r="F11" i="4" s="1"/>
  <c r="H11" i="4"/>
  <c r="D13" i="4"/>
  <c r="F13" i="4" s="1"/>
  <c r="C4" i="1"/>
  <c r="C3" i="1"/>
  <c r="C2" i="1"/>
  <c r="B4" i="1"/>
  <c r="B3" i="1"/>
  <c r="F8" i="9" l="1"/>
  <c r="J8" i="9"/>
  <c r="L8" i="9" s="1"/>
  <c r="K8" i="9"/>
  <c r="M8" i="9" s="1"/>
  <c r="P8" i="9" s="1"/>
  <c r="F10" i="6"/>
  <c r="O10" i="6" s="1"/>
  <c r="Q10" i="6" s="1"/>
  <c r="O13" i="6"/>
  <c r="Q13" i="6" s="1"/>
  <c r="P9" i="6"/>
  <c r="N13" i="6"/>
  <c r="O8" i="6"/>
  <c r="F11" i="6"/>
  <c r="O11" i="6" s="1"/>
  <c r="Q11" i="6" s="1"/>
  <c r="P8" i="6"/>
  <c r="F9" i="6"/>
  <c r="O9" i="6" s="1"/>
  <c r="F12" i="6"/>
  <c r="O12" i="6" s="1"/>
  <c r="Q12" i="6" s="1"/>
  <c r="N9" i="5"/>
  <c r="K13" i="5"/>
  <c r="M13" i="5" s="1"/>
  <c r="P13" i="5" s="1"/>
  <c r="J13" i="5"/>
  <c r="L13" i="5" s="1"/>
  <c r="J12" i="5"/>
  <c r="L12" i="5" s="1"/>
  <c r="K12" i="5"/>
  <c r="M12" i="5" s="1"/>
  <c r="P12" i="5" s="1"/>
  <c r="F8" i="5"/>
  <c r="P9" i="5"/>
  <c r="F12" i="5"/>
  <c r="F9" i="5"/>
  <c r="O9" i="5" s="1"/>
  <c r="J8" i="4"/>
  <c r="L8" i="4" s="1"/>
  <c r="N8" i="4" s="1"/>
  <c r="K8" i="4"/>
  <c r="M8" i="4" s="1"/>
  <c r="P8" i="4" s="1"/>
  <c r="F9" i="4"/>
  <c r="O8" i="4"/>
  <c r="K11" i="4"/>
  <c r="M11" i="4" s="1"/>
  <c r="P11" i="4" s="1"/>
  <c r="J11" i="4"/>
  <c r="L11" i="4" s="1"/>
  <c r="N11" i="4" s="1"/>
  <c r="J12" i="4"/>
  <c r="L12" i="4" s="1"/>
  <c r="K12" i="4"/>
  <c r="M12" i="4" s="1"/>
  <c r="P12" i="4" s="1"/>
  <c r="K13" i="4"/>
  <c r="M13" i="4" s="1"/>
  <c r="P13" i="4" s="1"/>
  <c r="J13" i="4"/>
  <c r="L13" i="4" s="1"/>
  <c r="N13" i="4" s="1"/>
  <c r="O13" i="4" s="1"/>
  <c r="O11" i="4"/>
  <c r="D9" i="1"/>
  <c r="E9" i="1"/>
  <c r="D10" i="1"/>
  <c r="E10" i="1"/>
  <c r="D11" i="1"/>
  <c r="E11" i="1"/>
  <c r="D12" i="1"/>
  <c r="E12" i="1"/>
  <c r="D13" i="1"/>
  <c r="E13" i="1"/>
  <c r="E8" i="1"/>
  <c r="D8" i="1"/>
  <c r="H9" i="1"/>
  <c r="H10" i="1"/>
  <c r="H11" i="1"/>
  <c r="H12" i="1"/>
  <c r="H13" i="1"/>
  <c r="H8" i="1"/>
  <c r="G9" i="1"/>
  <c r="G10" i="1"/>
  <c r="G11" i="1"/>
  <c r="G12" i="1"/>
  <c r="G13" i="1"/>
  <c r="G8" i="1"/>
  <c r="N8" i="9" l="1"/>
  <c r="O8" i="9" s="1"/>
  <c r="O15" i="6"/>
  <c r="Q8" i="6"/>
  <c r="Q9" i="6"/>
  <c r="Q9" i="5"/>
  <c r="N13" i="5"/>
  <c r="O13" i="5" s="1"/>
  <c r="K8" i="5"/>
  <c r="M8" i="5" s="1"/>
  <c r="P8" i="5" s="1"/>
  <c r="J8" i="5"/>
  <c r="L8" i="5" s="1"/>
  <c r="N12" i="5"/>
  <c r="O12" i="5" s="1"/>
  <c r="Q12" i="5" s="1"/>
  <c r="J10" i="5"/>
  <c r="L10" i="5" s="1"/>
  <c r="K10" i="5"/>
  <c r="M10" i="5" s="1"/>
  <c r="P10" i="5" s="1"/>
  <c r="J11" i="5"/>
  <c r="L11" i="5" s="1"/>
  <c r="K11" i="5"/>
  <c r="M11" i="5" s="1"/>
  <c r="P11" i="5" s="1"/>
  <c r="Q13" i="5"/>
  <c r="J9" i="4"/>
  <c r="L9" i="4" s="1"/>
  <c r="K9" i="4"/>
  <c r="M9" i="4" s="1"/>
  <c r="P9" i="4" s="1"/>
  <c r="Q12" i="4"/>
  <c r="N12" i="4"/>
  <c r="O12" i="4" s="1"/>
  <c r="J10" i="4"/>
  <c r="L10" i="4" s="1"/>
  <c r="K10" i="4"/>
  <c r="M10" i="4" s="1"/>
  <c r="P10" i="4" s="1"/>
  <c r="Q13" i="4"/>
  <c r="Q11" i="4"/>
  <c r="Q8" i="4"/>
  <c r="I13" i="1"/>
  <c r="J13" i="1" s="1"/>
  <c r="L13" i="1" s="1"/>
  <c r="I9" i="1"/>
  <c r="I12" i="1"/>
  <c r="J12" i="1" s="1"/>
  <c r="L12" i="1" s="1"/>
  <c r="I11" i="1"/>
  <c r="K11" i="1" s="1"/>
  <c r="M11" i="1" s="1"/>
  <c r="P11" i="1" s="1"/>
  <c r="I8" i="1"/>
  <c r="K8" i="1" s="1"/>
  <c r="M8" i="1" s="1"/>
  <c r="P8" i="1" s="1"/>
  <c r="I10" i="1"/>
  <c r="K10" i="1" s="1"/>
  <c r="M10" i="1" s="1"/>
  <c r="P10" i="1" s="1"/>
  <c r="F11" i="1"/>
  <c r="F8" i="1"/>
  <c r="F13" i="1"/>
  <c r="F9" i="1"/>
  <c r="F12" i="1"/>
  <c r="F10" i="1"/>
  <c r="K13" i="1"/>
  <c r="M13" i="1" s="1"/>
  <c r="P13" i="1" s="1"/>
  <c r="K9" i="1"/>
  <c r="M9" i="1" s="1"/>
  <c r="P9" i="1" s="1"/>
  <c r="J9" i="1"/>
  <c r="L9" i="1" s="1"/>
  <c r="O15" i="9" l="1"/>
  <c r="Q8" i="9"/>
  <c r="N8" i="5"/>
  <c r="O8" i="5" s="1"/>
  <c r="Q8" i="5" s="1"/>
  <c r="N11" i="5"/>
  <c r="O11" i="5" s="1"/>
  <c r="Q11" i="5" s="1"/>
  <c r="N10" i="5"/>
  <c r="O10" i="5" s="1"/>
  <c r="N10" i="4"/>
  <c r="O10" i="4" s="1"/>
  <c r="N9" i="4"/>
  <c r="O9" i="4" s="1"/>
  <c r="O15" i="4" s="1"/>
  <c r="Q10" i="4"/>
  <c r="Q10" i="1"/>
  <c r="K12" i="1"/>
  <c r="M12" i="1" s="1"/>
  <c r="J11" i="1"/>
  <c r="L11" i="1" s="1"/>
  <c r="N11" i="1" s="1"/>
  <c r="O11" i="1" s="1"/>
  <c r="Q11" i="1" s="1"/>
  <c r="J10" i="1"/>
  <c r="L10" i="1" s="1"/>
  <c r="N10" i="1" s="1"/>
  <c r="O10" i="1" s="1"/>
  <c r="J8" i="1"/>
  <c r="L8" i="1" s="1"/>
  <c r="N8" i="1" s="1"/>
  <c r="O8" i="1" s="1"/>
  <c r="Q8" i="1" s="1"/>
  <c r="N9" i="1"/>
  <c r="O9" i="1" s="1"/>
  <c r="Q9" i="1" s="1"/>
  <c r="N13" i="1"/>
  <c r="O13" i="1" s="1"/>
  <c r="Q13" i="1" s="1"/>
  <c r="O15" i="5" l="1"/>
  <c r="Q10" i="5"/>
  <c r="Q9" i="4"/>
  <c r="N12" i="1"/>
  <c r="O12" i="1" s="1"/>
  <c r="P12" i="1"/>
  <c r="Q12" i="1" l="1"/>
</calcChain>
</file>

<file path=xl/comments1.xml><?xml version="1.0" encoding="utf-8"?>
<comments xmlns="http://schemas.openxmlformats.org/spreadsheetml/2006/main">
  <authors>
    <author>Author</author>
  </authors>
  <commentList>
    <comment ref="B1" authorId="0">
      <text>
        <r>
          <rPr>
            <sz val="9"/>
            <color indexed="81"/>
            <rFont val="Tahoma"/>
            <family val="2"/>
          </rPr>
          <t>Gal/day is bimonthly average.  
Most in US can track how many gallons used each day on average.</t>
        </r>
      </text>
    </comment>
    <comment ref="C1" authorId="0">
      <text>
        <r>
          <rPr>
            <b/>
            <sz val="9"/>
            <color indexed="81"/>
            <rFont val="Tahoma"/>
            <family val="2"/>
          </rPr>
          <t>Author:</t>
        </r>
        <r>
          <rPr>
            <sz val="9"/>
            <color indexed="81"/>
            <rFont val="Tahoma"/>
            <family val="2"/>
          </rPr>
          <t xml:space="preserve">
In Tier 1, each gallon/day costs you $0.27 over 60 days.</t>
        </r>
      </text>
    </comment>
    <comment ref="G7" authorId="0">
      <text>
        <r>
          <rPr>
            <b/>
            <sz val="9"/>
            <color indexed="81"/>
            <rFont val="Tahoma"/>
            <family val="2"/>
          </rPr>
          <t>Author:</t>
        </r>
        <r>
          <rPr>
            <sz val="9"/>
            <color indexed="81"/>
            <rFont val="Tahoma"/>
            <family val="2"/>
          </rPr>
          <t xml:space="preserve">
If you used 1 more gal/day for 60 days, what would it cost you?</t>
        </r>
      </text>
    </comment>
    <comment ref="I7" authorId="0">
      <text>
        <r>
          <rPr>
            <b/>
            <sz val="9"/>
            <color indexed="81"/>
            <rFont val="Tahoma"/>
            <family val="2"/>
          </rPr>
          <t>Author:</t>
        </r>
        <r>
          <rPr>
            <sz val="9"/>
            <color indexed="81"/>
            <rFont val="Tahoma"/>
            <family val="2"/>
          </rPr>
          <t xml:space="preserve">
The approach varies.  You both should end up paying the same marginal rate to be optimal.  
In practice, you would buy the least amount from the neighbor to save on transaction costs (pumping and tracking from neighbor's supply).</t>
        </r>
      </text>
    </comment>
    <comment ref="P7" authorId="0">
      <text>
        <r>
          <rPr>
            <b/>
            <sz val="9"/>
            <color indexed="81"/>
            <rFont val="Tahoma"/>
            <family val="2"/>
          </rPr>
          <t>Author:</t>
        </r>
        <r>
          <rPr>
            <sz val="9"/>
            <color indexed="81"/>
            <rFont val="Tahoma"/>
            <family val="2"/>
          </rPr>
          <t xml:space="preserve">
Minimum your neighbor would rationally charge you for using their water, raising their water bill.</t>
        </r>
      </text>
    </comment>
    <comment ref="Q7" authorId="0">
      <text>
        <r>
          <rPr>
            <b/>
            <sz val="9"/>
            <color indexed="81"/>
            <rFont val="Tahoma"/>
            <family val="2"/>
          </rPr>
          <t>Author:</t>
        </r>
        <r>
          <rPr>
            <sz val="9"/>
            <color indexed="81"/>
            <rFont val="Tahoma"/>
            <family val="2"/>
          </rPr>
          <t xml:space="preserve">
If you pay more than this to your neighbor, you are better off on your own.
Check:  If you add this offer to the neighbor to your New Total Cost to the Utility, then you should see that the sum is your Current Total Cost to the Utility.</t>
        </r>
      </text>
    </comment>
  </commentList>
</comments>
</file>

<file path=xl/comments2.xml><?xml version="1.0" encoding="utf-8"?>
<comments xmlns="http://schemas.openxmlformats.org/spreadsheetml/2006/main">
  <authors>
    <author>Author</author>
  </authors>
  <commentList>
    <comment ref="B1" authorId="0">
      <text>
        <r>
          <rPr>
            <sz val="9"/>
            <color indexed="81"/>
            <rFont val="Tahoma"/>
            <family val="2"/>
          </rPr>
          <t>Gal/day is bimonthly average.  
Most in US can track how many gallons used each day on average.</t>
        </r>
      </text>
    </comment>
    <comment ref="C1" authorId="0">
      <text>
        <r>
          <rPr>
            <b/>
            <sz val="9"/>
            <color indexed="81"/>
            <rFont val="Tahoma"/>
            <family val="2"/>
          </rPr>
          <t>Author:</t>
        </r>
        <r>
          <rPr>
            <sz val="9"/>
            <color indexed="81"/>
            <rFont val="Tahoma"/>
            <family val="2"/>
          </rPr>
          <t xml:space="preserve">
In Tier 1, each gallon/day costs you $0.27 over 60 days.</t>
        </r>
      </text>
    </comment>
    <comment ref="G7" authorId="0">
      <text>
        <r>
          <rPr>
            <b/>
            <sz val="9"/>
            <color indexed="81"/>
            <rFont val="Tahoma"/>
            <family val="2"/>
          </rPr>
          <t>Author:</t>
        </r>
        <r>
          <rPr>
            <sz val="9"/>
            <color indexed="81"/>
            <rFont val="Tahoma"/>
            <family val="2"/>
          </rPr>
          <t xml:space="preserve">
If you used 1 more gal/day for 60 days, what would it cost you?</t>
        </r>
      </text>
    </comment>
    <comment ref="I7" authorId="0">
      <text>
        <r>
          <rPr>
            <b/>
            <sz val="9"/>
            <color indexed="81"/>
            <rFont val="Tahoma"/>
            <family val="2"/>
          </rPr>
          <t>Author:</t>
        </r>
        <r>
          <rPr>
            <sz val="9"/>
            <color indexed="81"/>
            <rFont val="Tahoma"/>
            <family val="2"/>
          </rPr>
          <t xml:space="preserve">
The approach varies.  You both should end up paying the same marginal rate to be optimal.  
In practice, you would buy the least amount from the neighbor to save on transaction costs (pumping and tracking from neighbor's supply).</t>
        </r>
      </text>
    </comment>
    <comment ref="P7" authorId="0">
      <text>
        <r>
          <rPr>
            <b/>
            <sz val="9"/>
            <color indexed="81"/>
            <rFont val="Tahoma"/>
            <family val="2"/>
          </rPr>
          <t>Author:</t>
        </r>
        <r>
          <rPr>
            <sz val="9"/>
            <color indexed="81"/>
            <rFont val="Tahoma"/>
            <family val="2"/>
          </rPr>
          <t xml:space="preserve">
Minimum your neighbor would rationally charge you for using their water, raising their water bill.</t>
        </r>
      </text>
    </comment>
    <comment ref="Q7" authorId="0">
      <text>
        <r>
          <rPr>
            <b/>
            <sz val="9"/>
            <color indexed="81"/>
            <rFont val="Tahoma"/>
            <family val="2"/>
          </rPr>
          <t>Author:</t>
        </r>
        <r>
          <rPr>
            <sz val="9"/>
            <color indexed="81"/>
            <rFont val="Tahoma"/>
            <family val="2"/>
          </rPr>
          <t xml:space="preserve">
If you pay more than this to your neighbor, you are better off on your own.
Check:  If you add this offer to the neighbor to your New Total Cost to the Utility, then you should see that the sum is your Current Total Cost to the Utility.</t>
        </r>
      </text>
    </comment>
  </commentList>
</comments>
</file>

<file path=xl/comments3.xml><?xml version="1.0" encoding="utf-8"?>
<comments xmlns="http://schemas.openxmlformats.org/spreadsheetml/2006/main">
  <authors>
    <author>Author</author>
  </authors>
  <commentList>
    <comment ref="B1" authorId="0">
      <text>
        <r>
          <rPr>
            <sz val="9"/>
            <color indexed="81"/>
            <rFont val="Tahoma"/>
            <family val="2"/>
          </rPr>
          <t>Gal/day is bimonthly average.  
Most in US can track how many gallons used each day on average.</t>
        </r>
      </text>
    </comment>
    <comment ref="C1" authorId="0">
      <text>
        <r>
          <rPr>
            <b/>
            <sz val="9"/>
            <color indexed="81"/>
            <rFont val="Tahoma"/>
            <family val="2"/>
          </rPr>
          <t>Author:</t>
        </r>
        <r>
          <rPr>
            <sz val="9"/>
            <color indexed="81"/>
            <rFont val="Tahoma"/>
            <family val="2"/>
          </rPr>
          <t xml:space="preserve">
In Tier 1, each gallon/day costs you $0.27 over 60 days.</t>
        </r>
      </text>
    </comment>
    <comment ref="G7" authorId="0">
      <text>
        <r>
          <rPr>
            <b/>
            <sz val="9"/>
            <color indexed="81"/>
            <rFont val="Tahoma"/>
            <family val="2"/>
          </rPr>
          <t>Author:</t>
        </r>
        <r>
          <rPr>
            <sz val="9"/>
            <color indexed="81"/>
            <rFont val="Tahoma"/>
            <family val="2"/>
          </rPr>
          <t xml:space="preserve">
If you used 1 more gal/day for 60 days, what would it cost you?</t>
        </r>
      </text>
    </comment>
    <comment ref="I7" authorId="0">
      <text>
        <r>
          <rPr>
            <b/>
            <sz val="9"/>
            <color indexed="81"/>
            <rFont val="Tahoma"/>
            <family val="2"/>
          </rPr>
          <t>Author:</t>
        </r>
        <r>
          <rPr>
            <sz val="9"/>
            <color indexed="81"/>
            <rFont val="Tahoma"/>
            <family val="2"/>
          </rPr>
          <t xml:space="preserve">
The approach varies.  You both should end up paying the same marginal rate to be optimal.  
In practice, you would buy the least amount from the neighbor to save on transaction costs (pumping and tracking from neighbor's supply).</t>
        </r>
      </text>
    </comment>
    <comment ref="P7" authorId="0">
      <text>
        <r>
          <rPr>
            <b/>
            <sz val="9"/>
            <color indexed="81"/>
            <rFont val="Tahoma"/>
            <family val="2"/>
          </rPr>
          <t>Author:</t>
        </r>
        <r>
          <rPr>
            <sz val="9"/>
            <color indexed="81"/>
            <rFont val="Tahoma"/>
            <family val="2"/>
          </rPr>
          <t xml:space="preserve">
Minimum your neighbor would rationally charge you for using their water, raising their water bill.</t>
        </r>
      </text>
    </comment>
    <comment ref="Q7" authorId="0">
      <text>
        <r>
          <rPr>
            <b/>
            <sz val="9"/>
            <color indexed="81"/>
            <rFont val="Tahoma"/>
            <family val="2"/>
          </rPr>
          <t>Author:</t>
        </r>
        <r>
          <rPr>
            <sz val="9"/>
            <color indexed="81"/>
            <rFont val="Tahoma"/>
            <family val="2"/>
          </rPr>
          <t xml:space="preserve">
If you pay more than this to your neighbor, you are better off on your own.
Check:  If you add this offer to the neighbor to your New Total Cost to the Utility, then you should see that the sum is your Current Total Cost to the Utility.</t>
        </r>
      </text>
    </comment>
  </commentList>
</comments>
</file>

<file path=xl/comments4.xml><?xml version="1.0" encoding="utf-8"?>
<comments xmlns="http://schemas.openxmlformats.org/spreadsheetml/2006/main">
  <authors>
    <author>Author</author>
  </authors>
  <commentList>
    <comment ref="B1" authorId="0">
      <text>
        <r>
          <rPr>
            <sz val="9"/>
            <color indexed="81"/>
            <rFont val="Tahoma"/>
            <family val="2"/>
          </rPr>
          <t>Gal/day is bimonthly average.  
Most in US can track how many gallons used each day on average.</t>
        </r>
      </text>
    </comment>
    <comment ref="C1" authorId="0">
      <text>
        <r>
          <rPr>
            <b/>
            <sz val="9"/>
            <color indexed="81"/>
            <rFont val="Tahoma"/>
            <family val="2"/>
          </rPr>
          <t>Author:</t>
        </r>
        <r>
          <rPr>
            <sz val="9"/>
            <color indexed="81"/>
            <rFont val="Tahoma"/>
            <family val="2"/>
          </rPr>
          <t xml:space="preserve">
In Tier 1, each gallon/day costs you $0.27 over 60 days.</t>
        </r>
      </text>
    </comment>
    <comment ref="G7" authorId="0">
      <text>
        <r>
          <rPr>
            <b/>
            <sz val="9"/>
            <color indexed="81"/>
            <rFont val="Tahoma"/>
            <family val="2"/>
          </rPr>
          <t>Author:</t>
        </r>
        <r>
          <rPr>
            <sz val="9"/>
            <color indexed="81"/>
            <rFont val="Tahoma"/>
            <family val="2"/>
          </rPr>
          <t xml:space="preserve">
If you used 1 more gal/day for 60 days, what would it cost you?</t>
        </r>
      </text>
    </comment>
    <comment ref="I7" authorId="0">
      <text>
        <r>
          <rPr>
            <b/>
            <sz val="9"/>
            <color indexed="81"/>
            <rFont val="Tahoma"/>
            <family val="2"/>
          </rPr>
          <t>Author:</t>
        </r>
        <r>
          <rPr>
            <sz val="9"/>
            <color indexed="81"/>
            <rFont val="Tahoma"/>
            <family val="2"/>
          </rPr>
          <t xml:space="preserve">
The approach varies.  You both should end up paying the same marginal rate to be optimal.  
In practice, you would buy the least amount from the neighbor to save on transaction costs (pumping and tracking from neighbor's supply).</t>
        </r>
      </text>
    </comment>
    <comment ref="P7" authorId="0">
      <text>
        <r>
          <rPr>
            <b/>
            <sz val="9"/>
            <color indexed="81"/>
            <rFont val="Tahoma"/>
            <family val="2"/>
          </rPr>
          <t>Author:</t>
        </r>
        <r>
          <rPr>
            <sz val="9"/>
            <color indexed="81"/>
            <rFont val="Tahoma"/>
            <family val="2"/>
          </rPr>
          <t xml:space="preserve">
Minimum your neighbor would rationally charge you for using their water, raising their water bill.</t>
        </r>
      </text>
    </comment>
    <comment ref="Q7" authorId="0">
      <text>
        <r>
          <rPr>
            <b/>
            <sz val="9"/>
            <color indexed="81"/>
            <rFont val="Tahoma"/>
            <family val="2"/>
          </rPr>
          <t>Author:</t>
        </r>
        <r>
          <rPr>
            <sz val="9"/>
            <color indexed="81"/>
            <rFont val="Tahoma"/>
            <family val="2"/>
          </rPr>
          <t xml:space="preserve">
If you pay more than this to your neighbor, you are better off on your own.
Check:  If you add this offer to the neighbor to your New Total Cost to the Utility, then you should see that the sum is your Current Total Cost to the Utility.</t>
        </r>
      </text>
    </comment>
  </commentList>
</comments>
</file>

<file path=xl/comments5.xml><?xml version="1.0" encoding="utf-8"?>
<comments xmlns="http://schemas.openxmlformats.org/spreadsheetml/2006/main">
  <authors>
    <author>Author</author>
  </authors>
  <commentList>
    <comment ref="B1" authorId="0">
      <text>
        <r>
          <rPr>
            <sz val="9"/>
            <color indexed="81"/>
            <rFont val="Tahoma"/>
            <family val="2"/>
          </rPr>
          <t>Gal/day is bimonthly average.  
Most in US can track how many gallons used each day on average.</t>
        </r>
      </text>
    </comment>
    <comment ref="C1" authorId="0">
      <text>
        <r>
          <rPr>
            <b/>
            <sz val="9"/>
            <color indexed="81"/>
            <rFont val="Tahoma"/>
            <family val="2"/>
          </rPr>
          <t>Author:</t>
        </r>
        <r>
          <rPr>
            <sz val="9"/>
            <color indexed="81"/>
            <rFont val="Tahoma"/>
            <family val="2"/>
          </rPr>
          <t xml:space="preserve">
In Tier 1, each gallon/day costs you $0.27 over 60 days.</t>
        </r>
      </text>
    </comment>
    <comment ref="G7" authorId="0">
      <text>
        <r>
          <rPr>
            <b/>
            <sz val="9"/>
            <color indexed="81"/>
            <rFont val="Tahoma"/>
            <family val="2"/>
          </rPr>
          <t>Author:</t>
        </r>
        <r>
          <rPr>
            <sz val="9"/>
            <color indexed="81"/>
            <rFont val="Tahoma"/>
            <family val="2"/>
          </rPr>
          <t xml:space="preserve">
If you used 1 more gal/day for 60 days, what would it cost you?</t>
        </r>
      </text>
    </comment>
    <comment ref="I7" authorId="0">
      <text>
        <r>
          <rPr>
            <b/>
            <sz val="9"/>
            <color indexed="81"/>
            <rFont val="Tahoma"/>
            <family val="2"/>
          </rPr>
          <t>Author:</t>
        </r>
        <r>
          <rPr>
            <sz val="9"/>
            <color indexed="81"/>
            <rFont val="Tahoma"/>
            <family val="2"/>
          </rPr>
          <t xml:space="preserve">
The approach varies.  You both should end up paying the same marginal rate to be optimal.  
In practice, you would buy the least amount from the neighbor to save on transaction costs (pumping and tracking from neighbor's supply).</t>
        </r>
      </text>
    </comment>
    <comment ref="P7" authorId="0">
      <text>
        <r>
          <rPr>
            <b/>
            <sz val="9"/>
            <color indexed="81"/>
            <rFont val="Tahoma"/>
            <family val="2"/>
          </rPr>
          <t>Author:</t>
        </r>
        <r>
          <rPr>
            <sz val="9"/>
            <color indexed="81"/>
            <rFont val="Tahoma"/>
            <family val="2"/>
          </rPr>
          <t xml:space="preserve">
Minimum your neighbor would rationally charge you for using their water, raising their water bill.</t>
        </r>
      </text>
    </comment>
    <comment ref="Q7" authorId="0">
      <text>
        <r>
          <rPr>
            <b/>
            <sz val="9"/>
            <color indexed="81"/>
            <rFont val="Tahoma"/>
            <family val="2"/>
          </rPr>
          <t>Author:</t>
        </r>
        <r>
          <rPr>
            <sz val="9"/>
            <color indexed="81"/>
            <rFont val="Tahoma"/>
            <family val="2"/>
          </rPr>
          <t xml:space="preserve">
If you pay more than this to your neighbor, you are better off on your own.
Check:  If you add this offer to the neighbor to your New Total Cost to the Utility, then you should see that the sum is your Current Total Cost to the Utility.</t>
        </r>
      </text>
    </comment>
  </commentList>
</comments>
</file>

<file path=xl/sharedStrings.xml><?xml version="1.0" encoding="utf-8"?>
<sst xmlns="http://schemas.openxmlformats.org/spreadsheetml/2006/main" count="107" uniqueCount="23">
  <si>
    <t>Tier</t>
  </si>
  <si>
    <t>Lower Limit (Gal/day)</t>
  </si>
  <si>
    <t>Your Current Marginal Cost</t>
  </si>
  <si>
    <t>Neighbor's Current Marginal Cost</t>
  </si>
  <si>
    <t>Your Current Total Cost</t>
  </si>
  <si>
    <t>Neighbor's Current Total Cost</t>
  </si>
  <si>
    <t>Current Joint Cost</t>
  </si>
  <si>
    <t>Neighbor's New Total Cost</t>
  </si>
  <si>
    <t>Your New Total Cost</t>
  </si>
  <si>
    <t>New Joint Cost</t>
  </si>
  <si>
    <t>Joint Savings</t>
  </si>
  <si>
    <t>Your Predicted Usage (Gal/day)</t>
  </si>
  <si>
    <t>Neighbor's Predicted Usage (Gal/day)</t>
  </si>
  <si>
    <t>Bimonthly Cost/Gal</t>
  </si>
  <si>
    <t>Bimonthly Period</t>
  </si>
  <si>
    <t>Your Maximum Offer to Neighbor (Reservation Price)</t>
  </si>
  <si>
    <t>Your Purchase from Neighbor (Gal/day)</t>
  </si>
  <si>
    <t>Your New Usage (Gal/day)</t>
  </si>
  <si>
    <t>Neigbor's New Usage (Gal/day)</t>
  </si>
  <si>
    <t>Neighbor's Minimum Fee (Reservation Price)</t>
  </si>
  <si>
    <t>Annual Joint Savings</t>
  </si>
  <si>
    <t>Annual Meter Cost</t>
  </si>
  <si>
    <t>Net Annual Joint Savings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</si>
</sst>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6" formatCode="&quot;$&quot;#,##0_);[Red]\(&quot;$&quot;#,##0\)"/>
    <numFmt numFmtId="8" formatCode="&quot;$&quot;#,##0.00_);[Red]\(&quot;$&quot;#,##0.00\)"/>
    <numFmt numFmtId="44" formatCode="_(&quot;$&quot;* #,##0.00_);_(&quot;$&quot;* \(#,##0.00\);_(&quot;$&quot;* &quot;-&quot;??_);_(@_)"/>
  </numFmts>
  <fonts count="5" x14ac:knownFonts="1">
    <font>
      <sz val="11"/>
      <color theme="1"/>
      <name val="Calibri"/>
      <family val="2"/>
      <scheme val="minor"/>
    </font>
    <font>
      <sz val="11"/>
      <color theme="1"/>
      <name val="Calibri"/>
      <family val="2"/>
      <scheme val="minor"/>
    </font>
    <font>
      <b/>
      <sz val="11"/>
      <color theme="1"/>
      <name val="Calibri"/>
      <family val="2"/>
      <scheme val="minor"/>
    </font>
    <font>
      <sz val="9"/>
      <color indexed="81"/>
      <name val="Tahoma"/>
      <family val="2"/>
    </font>
    <font>
      <b/>
      <sz val="9"/>
      <color indexed="81"/>
      <name val="Tahoma"/>
      <family val="2"/>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44" fontId="1" fillId="0" borderId="0" applyFont="0" applyFill="0" applyBorder="0" applyAlignment="0" applyProtection="0"/>
  </cellStyleXfs>
  <cellXfs count="19">
    <xf numFmtId="0" fontId="0" fillId="0" borderId="0" xfId="0"/>
    <xf numFmtId="8" fontId="0" fillId="0" borderId="0" xfId="0" applyNumberFormat="1"/>
    <xf numFmtId="6" fontId="0" fillId="0" borderId="0" xfId="0" applyNumberFormat="1"/>
    <xf numFmtId="0" fontId="0" fillId="0" borderId="0" xfId="0" applyAlignment="1">
      <alignment horizontal="center" vertical="center" wrapText="1"/>
    </xf>
    <xf numFmtId="44" fontId="0" fillId="0" borderId="0" xfId="1" applyFont="1"/>
    <xf numFmtId="44" fontId="0" fillId="0" borderId="0" xfId="0" applyNumberFormat="1"/>
    <xf numFmtId="1" fontId="0" fillId="0" borderId="0" xfId="0" applyNumberFormat="1"/>
    <xf numFmtId="0" fontId="0" fillId="0" borderId="1" xfId="0" applyBorder="1" applyAlignment="1">
      <alignment horizontal="center" vertical="center" wrapText="1"/>
    </xf>
    <xf numFmtId="0" fontId="0" fillId="0" borderId="1" xfId="0" applyBorder="1"/>
    <xf numFmtId="8" fontId="0" fillId="0" borderId="1" xfId="0" applyNumberFormat="1" applyBorder="1"/>
    <xf numFmtId="1" fontId="0" fillId="0" borderId="1" xfId="0" applyNumberFormat="1" applyBorder="1"/>
    <xf numFmtId="44" fontId="0" fillId="0" borderId="1" xfId="1" applyFont="1" applyBorder="1"/>
    <xf numFmtId="44" fontId="0" fillId="0" borderId="1" xfId="0" applyNumberFormat="1" applyBorder="1"/>
    <xf numFmtId="44" fontId="0" fillId="0" borderId="0" xfId="1" applyFont="1" applyFill="1" applyBorder="1"/>
    <xf numFmtId="0" fontId="0" fillId="0" borderId="1" xfId="0" applyFill="1" applyBorder="1" applyAlignment="1">
      <alignment horizontal="center" vertical="center" wrapText="1"/>
    </xf>
    <xf numFmtId="1" fontId="2" fillId="2" borderId="1" xfId="0" applyNumberFormat="1" applyFont="1" applyFill="1" applyBorder="1"/>
    <xf numFmtId="1" fontId="2" fillId="0" borderId="1" xfId="0" applyNumberFormat="1" applyFont="1" applyFill="1" applyBorder="1"/>
    <xf numFmtId="8" fontId="0" fillId="2" borderId="1" xfId="0" applyNumberFormat="1" applyFill="1" applyBorder="1"/>
    <xf numFmtId="44" fontId="0" fillId="2" borderId="1" xfId="0" applyNumberFormat="1" applyFill="1" applyBorder="1"/>
  </cellXfs>
  <cellStyles count="2">
    <cellStyle name="Currency" xfId="1" builtinId="4"/>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3</xdr:col>
      <xdr:colOff>85726</xdr:colOff>
      <xdr:row>0</xdr:row>
      <xdr:rowOff>28575</xdr:rowOff>
    </xdr:from>
    <xdr:to>
      <xdr:col>10</xdr:col>
      <xdr:colOff>476251</xdr:colOff>
      <xdr:row>5</xdr:row>
      <xdr:rowOff>114301</xdr:rowOff>
    </xdr:to>
    <xdr:sp macro="" textlink="">
      <xdr:nvSpPr>
        <xdr:cNvPr id="2" name="TextBox 1"/>
        <xdr:cNvSpPr txBox="1"/>
      </xdr:nvSpPr>
      <xdr:spPr>
        <a:xfrm>
          <a:off x="2276476" y="28575"/>
          <a:ext cx="4972050" cy="12287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Tier 1:  The 1st 199 Gal/day</a:t>
          </a:r>
          <a:r>
            <a:rPr lang="en-US" sz="1100" baseline="0"/>
            <a:t> is $0.27/Gal on each bimonthly bill.</a:t>
          </a:r>
        </a:p>
        <a:p>
          <a:r>
            <a:rPr lang="en-US" sz="1100" baseline="0"/>
            <a:t>Tier 2:  The Next  175 Gal/day is $0.39/Gal on each bimonthly bill.</a:t>
          </a:r>
        </a:p>
        <a:p>
          <a:r>
            <a:rPr lang="en-US" sz="1100" baseline="0"/>
            <a:t>Tier 3:  Anything above Tier 2 is $0.43/Gal on each bimonthly bill.</a:t>
          </a:r>
        </a:p>
        <a:p>
          <a:endParaRPr lang="en-US" sz="1100" baseline="0"/>
        </a:p>
        <a:p>
          <a:r>
            <a:rPr lang="en-US" sz="1100" baseline="0"/>
            <a:t>Example:  If you use 300 gal/day, then every 2 months, you pay:</a:t>
          </a:r>
        </a:p>
        <a:p>
          <a:r>
            <a:rPr lang="en-US" sz="1100"/>
            <a:t>199 Tier 1 Usage * 0.27</a:t>
          </a:r>
          <a:r>
            <a:rPr lang="en-US" sz="1100" baseline="0"/>
            <a:t> Tier 1 Rate + 101 Tier 2 usage * 0.39 Tier 2 Rate = $93.12</a:t>
          </a:r>
          <a:endParaRPr 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85726</xdr:colOff>
      <xdr:row>0</xdr:row>
      <xdr:rowOff>28575</xdr:rowOff>
    </xdr:from>
    <xdr:to>
      <xdr:col>10</xdr:col>
      <xdr:colOff>476251</xdr:colOff>
      <xdr:row>5</xdr:row>
      <xdr:rowOff>114301</xdr:rowOff>
    </xdr:to>
    <xdr:sp macro="" textlink="">
      <xdr:nvSpPr>
        <xdr:cNvPr id="2" name="TextBox 1"/>
        <xdr:cNvSpPr txBox="1"/>
      </xdr:nvSpPr>
      <xdr:spPr>
        <a:xfrm>
          <a:off x="2143126" y="28575"/>
          <a:ext cx="4972050" cy="12287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Tier 1:  The 1st 199 Gal/day</a:t>
          </a:r>
          <a:r>
            <a:rPr lang="en-US" sz="1100" baseline="0"/>
            <a:t> is $0.27/Gal on each bimonthly bill.</a:t>
          </a:r>
        </a:p>
        <a:p>
          <a:r>
            <a:rPr lang="en-US" sz="1100" baseline="0"/>
            <a:t>Tier 2:  The Next  175 Gal/day is $0.39/Gal on each bimonthly bill.</a:t>
          </a:r>
        </a:p>
        <a:p>
          <a:r>
            <a:rPr lang="en-US" sz="1100" baseline="0"/>
            <a:t>Tier 3:  Anything above Tier 2 is $0.43/Gal on each bimonthly bill.</a:t>
          </a:r>
        </a:p>
        <a:p>
          <a:endParaRPr lang="en-US" sz="1100" baseline="0"/>
        </a:p>
        <a:p>
          <a:r>
            <a:rPr lang="en-US" sz="1100" baseline="0"/>
            <a:t>Example:  If you use 300 gal/day, then every 2 months, you pay:</a:t>
          </a:r>
        </a:p>
        <a:p>
          <a:r>
            <a:rPr lang="en-US" sz="1100"/>
            <a:t>199 Tier 1 Usage * 0.27</a:t>
          </a:r>
          <a:r>
            <a:rPr lang="en-US" sz="1100" baseline="0"/>
            <a:t> Tier 1 Rate + 101 Tier 2 usage * 0.39 Tier 2 Rate = $93.12</a:t>
          </a:r>
          <a:endParaRPr 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85726</xdr:colOff>
      <xdr:row>0</xdr:row>
      <xdr:rowOff>28575</xdr:rowOff>
    </xdr:from>
    <xdr:to>
      <xdr:col>10</xdr:col>
      <xdr:colOff>476251</xdr:colOff>
      <xdr:row>5</xdr:row>
      <xdr:rowOff>114301</xdr:rowOff>
    </xdr:to>
    <xdr:sp macro="" textlink="">
      <xdr:nvSpPr>
        <xdr:cNvPr id="2" name="TextBox 1"/>
        <xdr:cNvSpPr txBox="1"/>
      </xdr:nvSpPr>
      <xdr:spPr>
        <a:xfrm>
          <a:off x="2276476" y="28575"/>
          <a:ext cx="4972050" cy="12287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Tier 1:  The 1st 199 Gal/day</a:t>
          </a:r>
          <a:r>
            <a:rPr lang="en-US" sz="1100" baseline="0"/>
            <a:t> is $0.27/Gal on each bimonthly bill.</a:t>
          </a:r>
        </a:p>
        <a:p>
          <a:r>
            <a:rPr lang="en-US" sz="1100" baseline="0"/>
            <a:t>Tier 2:  The Next  175 Gal/day is $0.39/Gal on each bimonthly bill.</a:t>
          </a:r>
        </a:p>
        <a:p>
          <a:r>
            <a:rPr lang="en-US" sz="1100" baseline="0"/>
            <a:t>Tier 3:  Anything above Tier 2 is $0.43/Gal on each bimonthly bill.</a:t>
          </a:r>
        </a:p>
        <a:p>
          <a:endParaRPr lang="en-US" sz="1100" baseline="0"/>
        </a:p>
        <a:p>
          <a:r>
            <a:rPr lang="en-US" sz="1100" baseline="0"/>
            <a:t>Example:  If you use 300 gal/day, then every 2 months, you pay:</a:t>
          </a:r>
        </a:p>
        <a:p>
          <a:r>
            <a:rPr lang="en-US" sz="1100"/>
            <a:t>199 Tier 1 Usage * 0.27</a:t>
          </a:r>
          <a:r>
            <a:rPr lang="en-US" sz="1100" baseline="0"/>
            <a:t> Tier 1 Rate + 101 Tier 2 usage * 0.39 Tier 2 Rate = $93.12</a:t>
          </a:r>
          <a:endParaRPr 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xdr:col>
      <xdr:colOff>85726</xdr:colOff>
      <xdr:row>0</xdr:row>
      <xdr:rowOff>28575</xdr:rowOff>
    </xdr:from>
    <xdr:to>
      <xdr:col>10</xdr:col>
      <xdr:colOff>476251</xdr:colOff>
      <xdr:row>5</xdr:row>
      <xdr:rowOff>114301</xdr:rowOff>
    </xdr:to>
    <xdr:sp macro="" textlink="">
      <xdr:nvSpPr>
        <xdr:cNvPr id="2" name="TextBox 1"/>
        <xdr:cNvSpPr txBox="1"/>
      </xdr:nvSpPr>
      <xdr:spPr>
        <a:xfrm>
          <a:off x="2276476" y="28575"/>
          <a:ext cx="4972050" cy="12287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Tier 1:  The 1st 199 Gal/day</a:t>
          </a:r>
          <a:r>
            <a:rPr lang="en-US" sz="1100" baseline="0"/>
            <a:t> is $0.27/Gal on each bimonthly bill.</a:t>
          </a:r>
        </a:p>
        <a:p>
          <a:r>
            <a:rPr lang="en-US" sz="1100" baseline="0"/>
            <a:t>Tier 2:  The Next  175 Gal/day is $0.39/Gal on each bimonthly bill.</a:t>
          </a:r>
        </a:p>
        <a:p>
          <a:r>
            <a:rPr lang="en-US" sz="1100" baseline="0"/>
            <a:t>Tier 3:  Anything above Tier 2 is $0.43/Gal on each bimonthly bill.</a:t>
          </a:r>
        </a:p>
        <a:p>
          <a:endParaRPr lang="en-US" sz="1100" baseline="0"/>
        </a:p>
        <a:p>
          <a:r>
            <a:rPr lang="en-US" sz="1100" baseline="0"/>
            <a:t>Example:  If you use 300 gal/day, then every 2 months, you pay:</a:t>
          </a:r>
        </a:p>
        <a:p>
          <a:r>
            <a:rPr lang="en-US" sz="1100"/>
            <a:t>199 Tier 1 Usage * 0.27</a:t>
          </a:r>
          <a:r>
            <a:rPr lang="en-US" sz="1100" baseline="0"/>
            <a:t> Tier 1 Rate + 101 Tier 2 usage * 0.39 Tier 2 Rate = $93.12</a:t>
          </a:r>
          <a:endParaRPr 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66675</xdr:colOff>
      <xdr:row>4</xdr:row>
      <xdr:rowOff>19050</xdr:rowOff>
    </xdr:from>
    <xdr:to>
      <xdr:col>6</xdr:col>
      <xdr:colOff>514350</xdr:colOff>
      <xdr:row>22</xdr:row>
      <xdr:rowOff>104775</xdr:rowOff>
    </xdr:to>
    <xdr:sp macro="" textlink="">
      <xdr:nvSpPr>
        <xdr:cNvPr id="3" name="TextBox 2"/>
        <xdr:cNvSpPr txBox="1"/>
      </xdr:nvSpPr>
      <xdr:spPr>
        <a:xfrm>
          <a:off x="66675" y="781050"/>
          <a:ext cx="6305550" cy="35147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The first case makes cooperation worse off than being alone.  The transaction cost through</a:t>
          </a:r>
          <a:r>
            <a:rPr lang="en-US" sz="1100" baseline="0"/>
            <a:t> the annual meter costs is too high.</a:t>
          </a:r>
        </a:p>
        <a:p>
          <a:endParaRPr lang="en-US" sz="1100" baseline="0"/>
        </a:p>
        <a:p>
          <a:r>
            <a:rPr lang="en-US" sz="1100" baseline="0"/>
            <a:t>The second case makes cooperation better than being alone, although $0.30 annually in practice would not be worth the trouble of installing, tracking, and meeting.  </a:t>
          </a:r>
        </a:p>
        <a:p>
          <a:endParaRPr lang="en-US" sz="1100" baseline="0"/>
        </a:p>
        <a:p>
          <a:r>
            <a:rPr lang="en-US" sz="1100"/>
            <a:t>Should the Net Annual Joint Savings be significant,</a:t>
          </a:r>
          <a:r>
            <a:rPr lang="en-US" sz="1100" baseline="0"/>
            <a:t> as we will see in Case 5, some possible negotiations include:</a:t>
          </a:r>
        </a:p>
        <a:p>
          <a:endParaRPr lang="en-US" sz="1100" baseline="0"/>
        </a:p>
        <a:p>
          <a:r>
            <a:rPr lang="en-US" sz="1100" b="1" baseline="0"/>
            <a:t>Option 1:  "We'll split the metering costs and the joint savings each period equally."</a:t>
          </a:r>
        </a:p>
        <a:p>
          <a:endParaRPr lang="en-US" sz="1100" b="1" baseline="0"/>
        </a:p>
        <a:p>
          <a:r>
            <a:rPr lang="en-US" sz="1100" b="1" baseline="0"/>
            <a:t>Option 2:  "I'll pay the $15 for the metering costs.  I'll collect the first $15 of joint savings, and then we'll alternate each period."</a:t>
          </a:r>
        </a:p>
        <a:p>
          <a:endParaRPr lang="en-US" sz="1100" baseline="0"/>
        </a:p>
        <a:p>
          <a:r>
            <a:rPr lang="en-US" sz="1100"/>
            <a:t>Personally, Option 1</a:t>
          </a:r>
          <a:r>
            <a:rPr lang="en-US" sz="1100" baseline="0"/>
            <a:t> is preferred to Option 2 because  the neighbor has less incentive to reneg the agreement (both of you commit $ at the start and need the joint savings to recapture).</a:t>
          </a:r>
        </a:p>
        <a:p>
          <a:endParaRPr lang="en-US" sz="1100" baseline="0"/>
        </a:p>
        <a:p>
          <a:r>
            <a:rPr lang="en-US" sz="1100" baseline="0"/>
            <a:t>However, Option 2 exists because some neighbors are too squeamish to enter any agreement (they're bearing the risk to help you save money; they were doing just fine on their own).  If you pay the upfront costs, they can only gain and will be more receptive.</a:t>
          </a:r>
          <a:endParaRPr lang="en-US"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xdr:col>
      <xdr:colOff>85726</xdr:colOff>
      <xdr:row>0</xdr:row>
      <xdr:rowOff>28575</xdr:rowOff>
    </xdr:from>
    <xdr:to>
      <xdr:col>10</xdr:col>
      <xdr:colOff>476251</xdr:colOff>
      <xdr:row>5</xdr:row>
      <xdr:rowOff>114301</xdr:rowOff>
    </xdr:to>
    <xdr:sp macro="" textlink="">
      <xdr:nvSpPr>
        <xdr:cNvPr id="2" name="TextBox 1"/>
        <xdr:cNvSpPr txBox="1"/>
      </xdr:nvSpPr>
      <xdr:spPr>
        <a:xfrm>
          <a:off x="2276476" y="28575"/>
          <a:ext cx="4972050" cy="12287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Tier 1:  The 1st 199 Gal/day</a:t>
          </a:r>
          <a:r>
            <a:rPr lang="en-US" sz="1100" baseline="0"/>
            <a:t> is $0.27/Gal on each bimonthly bill.</a:t>
          </a:r>
        </a:p>
        <a:p>
          <a:r>
            <a:rPr lang="en-US" sz="1100" baseline="0"/>
            <a:t>Tier 2:  The Next  175 Gal/day is $0.39/Gal on each bimonthly bill.</a:t>
          </a:r>
        </a:p>
        <a:p>
          <a:r>
            <a:rPr lang="en-US" sz="1100" baseline="0"/>
            <a:t>Tier 3:  Anything above Tier 2 is $0.43/Gal on each bimonthly bill.</a:t>
          </a:r>
        </a:p>
        <a:p>
          <a:endParaRPr lang="en-US" sz="1100" baseline="0"/>
        </a:p>
        <a:p>
          <a:r>
            <a:rPr lang="en-US" sz="1100" baseline="0"/>
            <a:t>Example:  If you use 300 gal/day, then every 2 months, you pay:</a:t>
          </a:r>
        </a:p>
        <a:p>
          <a:r>
            <a:rPr lang="en-US" sz="1100"/>
            <a:t>199 Tier 1 Usage * 0.27</a:t>
          </a:r>
          <a:r>
            <a:rPr lang="en-US" sz="1100" baseline="0"/>
            <a:t> Tier 1 Rate + 101 Tier 2 usage * 0.39 Tier 2 Rate = $93.12</a:t>
          </a:r>
          <a:endParaRPr lang="en-US"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66675</xdr:colOff>
      <xdr:row>0</xdr:row>
      <xdr:rowOff>19050</xdr:rowOff>
    </xdr:from>
    <xdr:to>
      <xdr:col>6</xdr:col>
      <xdr:colOff>590550</xdr:colOff>
      <xdr:row>20</xdr:row>
      <xdr:rowOff>28575</xdr:rowOff>
    </xdr:to>
    <xdr:sp macro="" textlink="">
      <xdr:nvSpPr>
        <xdr:cNvPr id="2" name="TextBox 1"/>
        <xdr:cNvSpPr txBox="1"/>
      </xdr:nvSpPr>
      <xdr:spPr>
        <a:xfrm>
          <a:off x="66675" y="19050"/>
          <a:ext cx="4181475" cy="38195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The</a:t>
          </a:r>
          <a:r>
            <a:rPr lang="en-US" sz="1100" baseline="0"/>
            <a:t> Utility Company might lose out on lost Revenue due to this agreement.</a:t>
          </a:r>
        </a:p>
        <a:p>
          <a:endParaRPr lang="en-US" sz="1100" baseline="0"/>
        </a:p>
        <a:p>
          <a:r>
            <a:rPr lang="en-US" sz="1100"/>
            <a:t>On the other hand, this agreement might also reduce the Utility Company's cost.</a:t>
          </a:r>
        </a:p>
        <a:p>
          <a:endParaRPr lang="en-US" sz="1100"/>
        </a:p>
        <a:p>
          <a:r>
            <a:rPr lang="en-US" sz="1100"/>
            <a:t>I'm no engineer </a:t>
          </a:r>
          <a:r>
            <a:rPr lang="en-US" sz="1100" baseline="0"/>
            <a:t>at this time, but if currents behave like cars in traffic, then this agreement could be beneficial from a cost perspective.</a:t>
          </a:r>
        </a:p>
        <a:p>
          <a:endParaRPr lang="en-US" sz="1100" baseline="0"/>
        </a:p>
        <a:p>
          <a:r>
            <a:rPr lang="en-US" sz="1100" baseline="0"/>
            <a:t>When you hog a lot of water at a given time, you have a crowded road (traffic jam).  The flow of water is very inefficient and costly to handle.</a:t>
          </a:r>
        </a:p>
        <a:p>
          <a:endParaRPr lang="en-US" sz="1100" baseline="0"/>
        </a:p>
        <a:p>
          <a:r>
            <a:rPr lang="en-US" sz="1100" baseline="0"/>
            <a:t>As you divert cars to your neighbor's road, as it were, you relieve congestion and necessary energy for yourself, and the incremental energy needed for your neighbor's road is lower because it was less congested in the first place.</a:t>
          </a:r>
        </a:p>
        <a:p>
          <a:endParaRPr lang="en-US" sz="1100" baseline="0"/>
        </a:p>
        <a:p>
          <a:r>
            <a:rPr lang="en-US" sz="1100" baseline="0"/>
            <a:t>If the cost of adding water to the current in series is exponential, then this plan is a very good thing.  If the cost of adding water to a current in series is logarithmic, then this plan might do more harm than help to the environment.  Spring theory, I think, suggests the former.</a:t>
          </a:r>
          <a:endParaRPr lang="en-US" sz="1100"/>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66675</xdr:colOff>
      <xdr:row>0</xdr:row>
      <xdr:rowOff>19050</xdr:rowOff>
    </xdr:from>
    <xdr:to>
      <xdr:col>6</xdr:col>
      <xdr:colOff>590550</xdr:colOff>
      <xdr:row>21</xdr:row>
      <xdr:rowOff>95250</xdr:rowOff>
    </xdr:to>
    <xdr:sp macro="" textlink="">
      <xdr:nvSpPr>
        <xdr:cNvPr id="2" name="TextBox 1"/>
        <xdr:cNvSpPr txBox="1"/>
      </xdr:nvSpPr>
      <xdr:spPr>
        <a:xfrm>
          <a:off x="66675" y="19050"/>
          <a:ext cx="4181475" cy="4076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Similar Joint</a:t>
          </a:r>
          <a:r>
            <a:rPr lang="en-US" sz="1100" baseline="0"/>
            <a:t> Agreements Include:</a:t>
          </a:r>
        </a:p>
        <a:p>
          <a:endParaRPr lang="en-US" sz="1100" baseline="0"/>
        </a:p>
        <a:p>
          <a:r>
            <a:rPr lang="en-US" sz="1100" baseline="0"/>
            <a:t>1)  </a:t>
          </a:r>
          <a:r>
            <a:rPr lang="en-US" sz="1100" b="1" baseline="0"/>
            <a:t>Any Transferable Utility</a:t>
          </a:r>
          <a:r>
            <a:rPr lang="en-US" sz="1100" baseline="0"/>
            <a:t>:  If you're going to purchase electricity from your neighbor, you'll need at least an ammeter and a very good cable system - see a professional for setup advice).</a:t>
          </a:r>
        </a:p>
        <a:p>
          <a:endParaRPr lang="en-US" sz="1100" baseline="0"/>
        </a:p>
        <a:p>
          <a:r>
            <a:rPr lang="en-US" sz="1100" baseline="0"/>
            <a:t>2)  </a:t>
          </a:r>
          <a:r>
            <a:rPr lang="en-US" sz="1100" b="1" baseline="0"/>
            <a:t>Credit Swaps:  </a:t>
          </a:r>
          <a:r>
            <a:rPr lang="en-US" sz="1100" baseline="0"/>
            <a:t>Some people get better fixed rates on loans but want variable rates, and some get better variable rates but want fixed rates.  They can "swap" their loans by paying each other's periodic debt payments, achieving some joint interest savings.  Usually an intermediary bank facilitates this process for a fee).</a:t>
          </a:r>
        </a:p>
        <a:p>
          <a:endParaRPr lang="en-US" sz="1100" baseline="0"/>
        </a:p>
        <a:p>
          <a:r>
            <a:rPr lang="en-US" sz="1100" baseline="0"/>
            <a:t>3)  </a:t>
          </a:r>
          <a:r>
            <a:rPr lang="en-US" sz="1100" b="1" baseline="0"/>
            <a:t>Married Filing Jointly for Taxes:  </a:t>
          </a:r>
          <a:r>
            <a:rPr lang="en-US" sz="1100" b="0" baseline="0"/>
            <a:t>O</a:t>
          </a:r>
          <a:r>
            <a:rPr lang="en-US" sz="1100" baseline="0"/>
            <a:t>bviously I think you should get married for love, not money.  That said, I know a few people who get officially married (e.g. at City Hall) and then have their wedding ceremonies about a year later.  Some think this is ridiculous, but from a financial standpoint, it can be quite advantageous.  </a:t>
          </a:r>
        </a:p>
        <a:p>
          <a:endParaRPr lang="en-US" sz="1100" baseline="0"/>
        </a:p>
        <a:p>
          <a:r>
            <a:rPr lang="en-US" sz="1100" baseline="0"/>
            <a:t>If both of you have disparate incomes, the rational move from a tax standpoint is to get married before the end of the tax year (see your tax advisor for details).  If both of you earn the same, there is no financial advantage.</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20"/>
  <sheetViews>
    <sheetView tabSelected="1" workbookViewId="0">
      <selection activeCell="C15" sqref="C15"/>
    </sheetView>
  </sheetViews>
  <sheetFormatPr defaultRowHeight="15" x14ac:dyDescent="0.25"/>
  <cols>
    <col min="1" max="1" width="11.140625" customWidth="1"/>
    <col min="2" max="2" width="11.42578125" customWidth="1"/>
    <col min="3" max="6" width="10.28515625" customWidth="1"/>
    <col min="8" max="8" width="10.42578125" customWidth="1"/>
    <col min="12" max="12" width="8.7109375" customWidth="1"/>
    <col min="13" max="13" width="10.7109375" customWidth="1"/>
    <col min="16" max="16" width="12.85546875" customWidth="1"/>
    <col min="17" max="17" width="13" customWidth="1"/>
  </cols>
  <sheetData>
    <row r="1" spans="1:17" ht="30" customHeight="1" x14ac:dyDescent="0.25">
      <c r="A1" s="7" t="s">
        <v>0</v>
      </c>
      <c r="B1" s="7" t="s">
        <v>1</v>
      </c>
      <c r="C1" s="7" t="s">
        <v>13</v>
      </c>
      <c r="D1" s="3"/>
      <c r="E1" s="3"/>
      <c r="F1" s="3"/>
    </row>
    <row r="2" spans="1:17" x14ac:dyDescent="0.25">
      <c r="A2" s="8">
        <v>1</v>
      </c>
      <c r="B2" s="8">
        <v>0</v>
      </c>
      <c r="C2" s="9">
        <f>3.373/748*60</f>
        <v>0.27056149732620322</v>
      </c>
      <c r="D2" s="2"/>
      <c r="E2" s="2"/>
      <c r="F2" s="2"/>
    </row>
    <row r="3" spans="1:17" x14ac:dyDescent="0.25">
      <c r="A3" s="8">
        <v>2</v>
      </c>
      <c r="B3" s="10">
        <f>16*748/60</f>
        <v>199.46666666666667</v>
      </c>
      <c r="C3" s="9">
        <f>4.853/748*60</f>
        <v>0.38927807486631011</v>
      </c>
      <c r="D3" s="2"/>
      <c r="E3" s="2"/>
      <c r="F3" s="2"/>
    </row>
    <row r="4" spans="1:17" x14ac:dyDescent="0.25">
      <c r="A4" s="8">
        <v>3</v>
      </c>
      <c r="B4" s="8">
        <f>30*748/60</f>
        <v>374</v>
      </c>
      <c r="C4" s="9">
        <f>5.373/748*60</f>
        <v>0.43098930481283426</v>
      </c>
      <c r="D4" s="2"/>
      <c r="E4" s="2"/>
      <c r="F4" s="2"/>
    </row>
    <row r="5" spans="1:17" x14ac:dyDescent="0.25">
      <c r="C5" s="1"/>
      <c r="D5" s="2"/>
      <c r="E5" s="2"/>
      <c r="F5" s="2"/>
    </row>
    <row r="7" spans="1:17" ht="105" x14ac:dyDescent="0.25">
      <c r="A7" s="7" t="s">
        <v>14</v>
      </c>
      <c r="B7" s="7" t="s">
        <v>11</v>
      </c>
      <c r="C7" s="7" t="s">
        <v>12</v>
      </c>
      <c r="D7" s="7" t="s">
        <v>4</v>
      </c>
      <c r="E7" s="7" t="s">
        <v>5</v>
      </c>
      <c r="F7" s="7" t="s">
        <v>6</v>
      </c>
      <c r="G7" s="7" t="s">
        <v>2</v>
      </c>
      <c r="H7" s="7" t="s">
        <v>3</v>
      </c>
      <c r="I7" s="7" t="s">
        <v>16</v>
      </c>
      <c r="J7" s="7" t="s">
        <v>17</v>
      </c>
      <c r="K7" s="7" t="s">
        <v>18</v>
      </c>
      <c r="L7" s="7" t="s">
        <v>8</v>
      </c>
      <c r="M7" s="7" t="s">
        <v>7</v>
      </c>
      <c r="N7" s="7" t="s">
        <v>9</v>
      </c>
      <c r="O7" s="7" t="s">
        <v>10</v>
      </c>
      <c r="P7" s="14" t="s">
        <v>19</v>
      </c>
      <c r="Q7" s="14" t="s">
        <v>15</v>
      </c>
    </row>
    <row r="8" spans="1:17" x14ac:dyDescent="0.25">
      <c r="A8" s="8">
        <v>1</v>
      </c>
      <c r="B8" s="8">
        <v>345</v>
      </c>
      <c r="C8" s="8">
        <v>232</v>
      </c>
      <c r="D8" s="11">
        <f>IF(B8&gt;=$B$4,($B$3-$B$2)*$C$2+($B$4-$B$3)*$C$3+(B8-$B$4)*$C$4,IF(B8&gt;=$B$3,($B$3-$B$2)*$C$2+(B8-$B$3)*$C$3,(B8-$B$2)*$C$2))</f>
        <v>110.62093582887701</v>
      </c>
      <c r="E8" s="11">
        <f>IF(C8&gt;=$B$4,($B$3-$B$2)*$C$2+($B$4-$B$3)*$C$3+(C8-$B$4)*$C$4,IF(C8&gt;=$B$3,($B$3-$B$2)*$C$2+(C8-$B$3)*$C$3,(C8-$B$2)*$C$2))</f>
        <v>66.63251336898395</v>
      </c>
      <c r="F8" s="12">
        <f>D8+E8</f>
        <v>177.25344919786096</v>
      </c>
      <c r="G8" s="11">
        <f>IF(B8&gt;=$B$4,$C$4,IF(B8&gt;=$B$3,$C$3,$C$2))</f>
        <v>0.38927807486631011</v>
      </c>
      <c r="H8" s="11">
        <f>IF(C8&gt;=$B$4,$C$4,IF(C8&gt;=$B$3,$C$3,$C$2))</f>
        <v>0.38927807486631011</v>
      </c>
      <c r="I8" s="10">
        <f>IF(G8&gt;H8,IF(B8&gt;=$B$4,B8-($B$4-1),B8-($B$3-1)),0)</f>
        <v>0</v>
      </c>
      <c r="J8" s="10">
        <f>B8-I8</f>
        <v>345</v>
      </c>
      <c r="K8" s="10">
        <f>C8+I8</f>
        <v>232</v>
      </c>
      <c r="L8" s="11">
        <f>IF(J8&gt;=$B$4,($B$3-$B$2)*$C$2+($B$4-$B$3)*$C$3+(J8-$B$4)*$C$4,IF(J8&gt;=$B$3,($B$3-$B$2)*$C$2+(J8-$B$3)*$C$3,(J8-$B$2)*$C$2))</f>
        <v>110.62093582887701</v>
      </c>
      <c r="M8" s="11">
        <f>IF(K8&gt;=$B$4,($B$3-$B$2)*$C$2+($B$4-$B$3)*$C$3+(K8-$B$4)*$C$4,IF(K8&gt;=$B$3,($B$3-$B$2)*$C$2+(K8-$B$3)*$C$3,(K8-$B$2)*$C$2))</f>
        <v>66.63251336898395</v>
      </c>
      <c r="N8" s="12">
        <f>L8+M8</f>
        <v>177.25344919786096</v>
      </c>
      <c r="O8" s="12">
        <f>F8-N8</f>
        <v>0</v>
      </c>
      <c r="P8" s="12">
        <f>M8-E8</f>
        <v>0</v>
      </c>
      <c r="Q8" s="12">
        <f>P8+O8</f>
        <v>0</v>
      </c>
    </row>
    <row r="9" spans="1:17" x14ac:dyDescent="0.25">
      <c r="A9" s="8">
        <v>2</v>
      </c>
      <c r="B9" s="8">
        <v>362</v>
      </c>
      <c r="C9" s="8">
        <v>188</v>
      </c>
      <c r="D9" s="11"/>
      <c r="E9" s="11"/>
      <c r="F9" s="12"/>
      <c r="G9" s="11"/>
      <c r="H9" s="11"/>
      <c r="I9" s="10"/>
      <c r="J9" s="10"/>
      <c r="K9" s="10"/>
      <c r="L9" s="11"/>
      <c r="M9" s="11"/>
      <c r="N9" s="12"/>
      <c r="O9" s="12"/>
      <c r="P9" s="12"/>
      <c r="Q9" s="12"/>
    </row>
    <row r="10" spans="1:17" x14ac:dyDescent="0.25">
      <c r="A10" s="8">
        <v>3</v>
      </c>
      <c r="B10" s="8">
        <v>483</v>
      </c>
      <c r="C10" s="8">
        <v>264</v>
      </c>
      <c r="D10" s="11"/>
      <c r="E10" s="11"/>
      <c r="F10" s="12"/>
      <c r="G10" s="11"/>
      <c r="H10" s="11"/>
      <c r="I10" s="10"/>
      <c r="J10" s="10"/>
      <c r="K10" s="10"/>
      <c r="L10" s="11"/>
      <c r="M10" s="11"/>
      <c r="N10" s="12"/>
      <c r="O10" s="12"/>
      <c r="P10" s="12"/>
      <c r="Q10" s="12"/>
    </row>
    <row r="11" spans="1:17" x14ac:dyDescent="0.25">
      <c r="A11" s="8">
        <v>4</v>
      </c>
      <c r="B11" s="8">
        <v>363</v>
      </c>
      <c r="C11" s="8">
        <v>311</v>
      </c>
      <c r="D11" s="11"/>
      <c r="E11" s="11"/>
      <c r="F11" s="12"/>
      <c r="G11" s="11"/>
      <c r="H11" s="11"/>
      <c r="I11" s="10"/>
      <c r="J11" s="10"/>
      <c r="K11" s="10"/>
      <c r="L11" s="11"/>
      <c r="M11" s="11"/>
      <c r="N11" s="12"/>
      <c r="O11" s="12"/>
      <c r="P11" s="12"/>
      <c r="Q11" s="12"/>
    </row>
    <row r="12" spans="1:17" x14ac:dyDescent="0.25">
      <c r="A12" s="8">
        <v>5</v>
      </c>
      <c r="B12" s="8">
        <v>458</v>
      </c>
      <c r="C12" s="8">
        <v>198</v>
      </c>
      <c r="D12" s="11"/>
      <c r="E12" s="11"/>
      <c r="F12" s="12"/>
      <c r="G12" s="11"/>
      <c r="H12" s="11"/>
      <c r="I12" s="10"/>
      <c r="J12" s="10"/>
      <c r="K12" s="10"/>
      <c r="L12" s="11"/>
      <c r="M12" s="11"/>
      <c r="N12" s="12"/>
      <c r="O12" s="12"/>
      <c r="P12" s="12"/>
      <c r="Q12" s="12"/>
    </row>
    <row r="13" spans="1:17" x14ac:dyDescent="0.25">
      <c r="A13" s="8">
        <v>6</v>
      </c>
      <c r="B13" s="8">
        <v>504</v>
      </c>
      <c r="C13" s="8">
        <v>197</v>
      </c>
      <c r="D13" s="11"/>
      <c r="E13" s="11"/>
      <c r="F13" s="12"/>
      <c r="G13" s="11"/>
      <c r="H13" s="11"/>
      <c r="I13" s="10"/>
      <c r="J13" s="10"/>
      <c r="K13" s="10"/>
      <c r="L13" s="11"/>
      <c r="M13" s="11"/>
      <c r="N13" s="12"/>
      <c r="O13" s="12"/>
      <c r="P13" s="12"/>
      <c r="Q13" s="12"/>
    </row>
    <row r="15" spans="1:17" x14ac:dyDescent="0.25">
      <c r="E15" s="4"/>
      <c r="K15" s="6"/>
      <c r="L15" s="13"/>
      <c r="O15" s="12">
        <f>SUM(O8:O13)</f>
        <v>0</v>
      </c>
      <c r="P15" t="s">
        <v>20</v>
      </c>
    </row>
    <row r="16" spans="1:17" x14ac:dyDescent="0.25">
      <c r="K16" s="6"/>
    </row>
    <row r="17" spans="11:11" x14ac:dyDescent="0.25">
      <c r="K17" s="6"/>
    </row>
    <row r="18" spans="11:11" x14ac:dyDescent="0.25">
      <c r="K18" s="6"/>
    </row>
    <row r="19" spans="11:11" x14ac:dyDescent="0.25">
      <c r="K19" s="6"/>
    </row>
    <row r="20" spans="11:11" x14ac:dyDescent="0.25">
      <c r="K20" s="6"/>
    </row>
  </sheetData>
  <pageMargins left="0.7" right="0.7" top="0.75" bottom="0.75" header="0.3" footer="0.3"/>
  <drawing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20"/>
  <sheetViews>
    <sheetView workbookViewId="0">
      <selection activeCell="D17" sqref="D17"/>
    </sheetView>
  </sheetViews>
  <sheetFormatPr defaultRowHeight="15" x14ac:dyDescent="0.25"/>
  <cols>
    <col min="1" max="1" width="11.140625" customWidth="1"/>
    <col min="2" max="2" width="11.42578125" customWidth="1"/>
    <col min="3" max="6" width="10.28515625" customWidth="1"/>
    <col min="8" max="8" width="10.42578125" customWidth="1"/>
    <col min="12" max="12" width="8.7109375" customWidth="1"/>
    <col min="13" max="13" width="10.7109375" customWidth="1"/>
    <col min="16" max="16" width="12.85546875" customWidth="1"/>
    <col min="17" max="17" width="13" customWidth="1"/>
  </cols>
  <sheetData>
    <row r="1" spans="1:17" ht="30" customHeight="1" x14ac:dyDescent="0.25">
      <c r="A1" s="7" t="s">
        <v>0</v>
      </c>
      <c r="B1" s="7" t="s">
        <v>1</v>
      </c>
      <c r="C1" s="7" t="s">
        <v>13</v>
      </c>
      <c r="D1" s="3"/>
      <c r="E1" s="3"/>
      <c r="F1" s="3"/>
    </row>
    <row r="2" spans="1:17" x14ac:dyDescent="0.25">
      <c r="A2" s="8">
        <v>1</v>
      </c>
      <c r="B2" s="8">
        <v>0</v>
      </c>
      <c r="C2" s="9">
        <f>3.373/748*60</f>
        <v>0.27056149732620322</v>
      </c>
      <c r="D2" s="2"/>
      <c r="E2" s="2"/>
      <c r="F2" s="2"/>
    </row>
    <row r="3" spans="1:17" x14ac:dyDescent="0.25">
      <c r="A3" s="8">
        <v>2</v>
      </c>
      <c r="B3" s="10">
        <f>16*748/60</f>
        <v>199.46666666666667</v>
      </c>
      <c r="C3" s="9">
        <f>4.853/748*60</f>
        <v>0.38927807486631011</v>
      </c>
      <c r="D3" s="2"/>
      <c r="E3" s="2"/>
      <c r="F3" s="2"/>
    </row>
    <row r="4" spans="1:17" x14ac:dyDescent="0.25">
      <c r="A4" s="8">
        <v>3</v>
      </c>
      <c r="B4" s="8">
        <f>30*748/60</f>
        <v>374</v>
      </c>
      <c r="C4" s="9">
        <f>5.373/748*60</f>
        <v>0.43098930481283426</v>
      </c>
      <c r="D4" s="2"/>
      <c r="E4" s="2"/>
      <c r="F4" s="2"/>
    </row>
    <row r="5" spans="1:17" x14ac:dyDescent="0.25">
      <c r="C5" s="1"/>
      <c r="D5" s="2"/>
      <c r="E5" s="2"/>
      <c r="F5" s="2"/>
    </row>
    <row r="7" spans="1:17" ht="105" x14ac:dyDescent="0.25">
      <c r="A7" s="7" t="s">
        <v>14</v>
      </c>
      <c r="B7" s="7" t="s">
        <v>11</v>
      </c>
      <c r="C7" s="7" t="s">
        <v>12</v>
      </c>
      <c r="D7" s="7" t="s">
        <v>4</v>
      </c>
      <c r="E7" s="7" t="s">
        <v>5</v>
      </c>
      <c r="F7" s="7" t="s">
        <v>6</v>
      </c>
      <c r="G7" s="7" t="s">
        <v>2</v>
      </c>
      <c r="H7" s="7" t="s">
        <v>3</v>
      </c>
      <c r="I7" s="7" t="s">
        <v>16</v>
      </c>
      <c r="J7" s="7" t="s">
        <v>17</v>
      </c>
      <c r="K7" s="7" t="s">
        <v>18</v>
      </c>
      <c r="L7" s="7" t="s">
        <v>8</v>
      </c>
      <c r="M7" s="7" t="s">
        <v>7</v>
      </c>
      <c r="N7" s="7" t="s">
        <v>9</v>
      </c>
      <c r="O7" s="7" t="s">
        <v>10</v>
      </c>
      <c r="P7" s="14" t="s">
        <v>19</v>
      </c>
      <c r="Q7" s="14" t="s">
        <v>15</v>
      </c>
    </row>
    <row r="8" spans="1:17" x14ac:dyDescent="0.25">
      <c r="A8" s="8">
        <v>1</v>
      </c>
      <c r="B8" s="8">
        <v>345</v>
      </c>
      <c r="C8" s="8">
        <v>232</v>
      </c>
      <c r="D8" s="11">
        <f>IF(B8&gt;=$B$4,($B$3-$B$2)*$C$2+($B$4-$B$3)*$C$3+(B8-$B$4)*$C$4,IF(B8&gt;=$B$3,($B$3-$B$2)*$C$2+(B8-$B$3)*$C$3,(B8-$B$2)*$C$2))</f>
        <v>110.62093582887701</v>
      </c>
      <c r="E8" s="11">
        <f>IF(C8&gt;=$B$4,($B$3-$B$2)*$C$2+($B$4-$B$3)*$C$3+(C8-$B$4)*$C$4,IF(C8&gt;=$B$3,($B$3-$B$2)*$C$2+(C8-$B$3)*$C$3,(C8-$B$2)*$C$2))</f>
        <v>66.63251336898395</v>
      </c>
      <c r="F8" s="12">
        <f>D8+E8</f>
        <v>177.25344919786096</v>
      </c>
      <c r="G8" s="11">
        <f>IF(B8&gt;=$B$4,$C$4,IF(B8&gt;=$B$3,$C$3,$C$2))</f>
        <v>0.38927807486631011</v>
      </c>
      <c r="H8" s="11">
        <f>IF(C8&gt;=$B$4,$C$4,IF(C8&gt;=$B$3,$C$3,$C$2))</f>
        <v>0.38927807486631011</v>
      </c>
      <c r="I8" s="10">
        <f>IF(G8&gt;H8,IF(B8&gt;=$B$4,B8-($B$4-1),B8-($B$3-1)),0)</f>
        <v>0</v>
      </c>
      <c r="J8" s="10">
        <f>B8-I8</f>
        <v>345</v>
      </c>
      <c r="K8" s="10">
        <f>C8+I8</f>
        <v>232</v>
      </c>
      <c r="L8" s="11">
        <f>IF(J8&gt;=$B$4,($B$3-$B$2)*$C$2+($B$4-$B$3)*$C$3+(J8-$B$4)*$C$4,IF(J8&gt;=$B$3,($B$3-$B$2)*$C$2+(J8-$B$3)*$C$3,(J8-$B$2)*$C$2))</f>
        <v>110.62093582887701</v>
      </c>
      <c r="M8" s="11">
        <f>IF(K8&gt;=$B$4,($B$3-$B$2)*$C$2+($B$4-$B$3)*$C$3+(K8-$B$4)*$C$4,IF(K8&gt;=$B$3,($B$3-$B$2)*$C$2+(K8-$B$3)*$C$3,(K8-$B$2)*$C$2))</f>
        <v>66.63251336898395</v>
      </c>
      <c r="N8" s="12">
        <f>L8+M8</f>
        <v>177.25344919786096</v>
      </c>
      <c r="O8" s="12">
        <f>F8-N8</f>
        <v>0</v>
      </c>
      <c r="P8" s="12">
        <f>M8-E8</f>
        <v>0</v>
      </c>
      <c r="Q8" s="12">
        <f>P8+O8</f>
        <v>0</v>
      </c>
    </row>
    <row r="9" spans="1:17" x14ac:dyDescent="0.25">
      <c r="A9" s="8">
        <v>2</v>
      </c>
      <c r="B9" s="8">
        <v>362</v>
      </c>
      <c r="C9" s="8">
        <v>188</v>
      </c>
      <c r="D9" s="11">
        <f t="shared" ref="D9:D13" si="0">IF(B9&gt;=$B$4,($B$3-$B$2)*$C$2+($B$4-$B$3)*$C$3+(B9-$B$4)*$C$4,IF(B9&gt;=$B$3,($B$3-$B$2)*$C$2+(B9-$B$3)*$C$3,(B9-$B$2)*$C$2))</f>
        <v>117.23866310160427</v>
      </c>
      <c r="E9" s="11">
        <f t="shared" ref="E9:E13" si="1">IF(C9&gt;=$B$4,($B$3-$B$2)*$C$2+($B$4-$B$3)*$C$3+(C9-$B$4)*$C$4,IF(C9&gt;=$B$3,($B$3-$B$2)*$C$2+(C9-$B$3)*$C$3,(C9-$B$2)*$C$2))</f>
        <v>50.865561497326205</v>
      </c>
      <c r="F9" s="12">
        <f t="shared" ref="F9:F13" si="2">D9+E9</f>
        <v>168.10422459893047</v>
      </c>
      <c r="G9" s="11">
        <f t="shared" ref="G9:G13" si="3">IF(B9&gt;=$B$4,$C$4,IF(B9&gt;=$B$3,$C$3,$C$2))</f>
        <v>0.38927807486631011</v>
      </c>
      <c r="H9" s="11">
        <f t="shared" ref="H9:H13" si="4">IF(C9&gt;=$B$4,$C$4,IF(C9&gt;=$B$3,$C$3,$C$2))</f>
        <v>0.27056149732620322</v>
      </c>
      <c r="I9" s="10">
        <f t="shared" ref="I9:I13" si="5">IF(G9&gt;H9,IF(B9&gt;=$B$4,B9-($B$4-1),B9-($B$3-1)),0)</f>
        <v>163.53333333333333</v>
      </c>
      <c r="J9" s="10">
        <f t="shared" ref="J9:J13" si="6">B9-I9</f>
        <v>198.46666666666667</v>
      </c>
      <c r="K9" s="10">
        <f t="shared" ref="K9:K13" si="7">C9+I9</f>
        <v>351.5333333333333</v>
      </c>
      <c r="L9" s="11">
        <f t="shared" ref="L9:L13" si="8">IF(J9&gt;=$B$4,($B$3-$B$2)*$C$2+($B$4-$B$3)*$C$3+(J9-$B$4)*$C$4,IF(J9&gt;=$B$3,($B$3-$B$2)*$C$2+(J9-$B$3)*$C$3,(J9-$B$2)*$C$2))</f>
        <v>53.697438502673798</v>
      </c>
      <c r="M9" s="11">
        <f t="shared" ref="M9:M13" si="9">IF(K9&gt;=$B$4,($B$3-$B$2)*$C$2+($B$4-$B$3)*$C$3+(K9-$B$4)*$C$4,IF(K9&gt;=$B$3,($B$3-$B$2)*$C$2+(K9-$B$3)*$C$3,(K9-$B$2)*$C$2))</f>
        <v>113.16421925133687</v>
      </c>
      <c r="N9" s="12">
        <f t="shared" ref="N9:N13" si="10">L9+M9</f>
        <v>166.86165775401068</v>
      </c>
      <c r="O9" s="12">
        <f t="shared" ref="O9:O13" si="11">F9-N9</f>
        <v>1.2425668449197929</v>
      </c>
      <c r="P9" s="12">
        <f t="shared" ref="P9:P13" si="12">M9-E9</f>
        <v>62.298657754010669</v>
      </c>
      <c r="Q9" s="12">
        <f t="shared" ref="Q9:Q13" si="13">P9+O9</f>
        <v>63.541224598930462</v>
      </c>
    </row>
    <row r="10" spans="1:17" x14ac:dyDescent="0.25">
      <c r="A10" s="8">
        <v>3</v>
      </c>
      <c r="B10" s="8">
        <v>483</v>
      </c>
      <c r="C10" s="8">
        <v>264</v>
      </c>
      <c r="D10" s="11">
        <f t="shared" si="0"/>
        <v>168.88783422459892</v>
      </c>
      <c r="E10" s="11">
        <f t="shared" si="1"/>
        <v>79.089411764705886</v>
      </c>
      <c r="F10" s="12">
        <f t="shared" si="2"/>
        <v>247.97724598930481</v>
      </c>
      <c r="G10" s="11">
        <f t="shared" si="3"/>
        <v>0.43098930481283426</v>
      </c>
      <c r="H10" s="11">
        <f t="shared" si="4"/>
        <v>0.38927807486631011</v>
      </c>
      <c r="I10" s="10">
        <f t="shared" si="5"/>
        <v>110</v>
      </c>
      <c r="J10" s="10">
        <f t="shared" si="6"/>
        <v>373</v>
      </c>
      <c r="K10" s="10">
        <f t="shared" si="7"/>
        <v>374</v>
      </c>
      <c r="L10" s="11">
        <f t="shared" si="8"/>
        <v>121.52072192513369</v>
      </c>
      <c r="M10" s="11">
        <f t="shared" si="9"/>
        <v>121.91</v>
      </c>
      <c r="N10" s="12">
        <f t="shared" si="10"/>
        <v>243.4307219251337</v>
      </c>
      <c r="O10" s="12">
        <f t="shared" si="11"/>
        <v>4.5465240641711091</v>
      </c>
      <c r="P10" s="12">
        <f t="shared" si="12"/>
        <v>42.82058823529411</v>
      </c>
      <c r="Q10" s="12">
        <f t="shared" si="13"/>
        <v>47.367112299465219</v>
      </c>
    </row>
    <row r="11" spans="1:17" x14ac:dyDescent="0.25">
      <c r="A11" s="8">
        <v>4</v>
      </c>
      <c r="B11" s="8">
        <v>363</v>
      </c>
      <c r="C11" s="8">
        <v>311</v>
      </c>
      <c r="D11" s="11">
        <f t="shared" si="0"/>
        <v>117.62794117647059</v>
      </c>
      <c r="E11" s="11">
        <f t="shared" si="1"/>
        <v>97.38548128342245</v>
      </c>
      <c r="F11" s="12">
        <f t="shared" si="2"/>
        <v>215.01342245989304</v>
      </c>
      <c r="G11" s="11">
        <f t="shared" si="3"/>
        <v>0.38927807486631011</v>
      </c>
      <c r="H11" s="11">
        <f t="shared" si="4"/>
        <v>0.38927807486631011</v>
      </c>
      <c r="I11" s="10">
        <f t="shared" si="5"/>
        <v>0</v>
      </c>
      <c r="J11" s="10">
        <f t="shared" si="6"/>
        <v>363</v>
      </c>
      <c r="K11" s="10">
        <f t="shared" si="7"/>
        <v>311</v>
      </c>
      <c r="L11" s="11">
        <f t="shared" si="8"/>
        <v>117.62794117647059</v>
      </c>
      <c r="M11" s="11">
        <f t="shared" si="9"/>
        <v>97.38548128342245</v>
      </c>
      <c r="N11" s="12">
        <f t="shared" si="10"/>
        <v>215.01342245989304</v>
      </c>
      <c r="O11" s="12">
        <f t="shared" si="11"/>
        <v>0</v>
      </c>
      <c r="P11" s="12">
        <f t="shared" si="12"/>
        <v>0</v>
      </c>
      <c r="Q11" s="12">
        <f t="shared" si="13"/>
        <v>0</v>
      </c>
    </row>
    <row r="12" spans="1:17" x14ac:dyDescent="0.25">
      <c r="A12" s="8">
        <v>5</v>
      </c>
      <c r="B12" s="8">
        <v>458</v>
      </c>
      <c r="C12" s="8">
        <v>198</v>
      </c>
      <c r="D12" s="11">
        <f t="shared" si="0"/>
        <v>158.11310160427809</v>
      </c>
      <c r="E12" s="11">
        <f t="shared" si="1"/>
        <v>53.571176470588235</v>
      </c>
      <c r="F12" s="12">
        <f t="shared" si="2"/>
        <v>211.68427807486631</v>
      </c>
      <c r="G12" s="11">
        <f t="shared" si="3"/>
        <v>0.43098930481283426</v>
      </c>
      <c r="H12" s="11">
        <f t="shared" si="4"/>
        <v>0.27056149732620322</v>
      </c>
      <c r="I12" s="10">
        <f t="shared" si="5"/>
        <v>85</v>
      </c>
      <c r="J12" s="10">
        <f t="shared" si="6"/>
        <v>373</v>
      </c>
      <c r="K12" s="10">
        <f t="shared" si="7"/>
        <v>283</v>
      </c>
      <c r="L12" s="11">
        <f t="shared" si="8"/>
        <v>121.52072192513369</v>
      </c>
      <c r="M12" s="11">
        <f t="shared" si="9"/>
        <v>86.485695187165774</v>
      </c>
      <c r="N12" s="12">
        <f t="shared" si="10"/>
        <v>208.00641711229946</v>
      </c>
      <c r="O12" s="12">
        <f t="shared" si="11"/>
        <v>3.6778609625668537</v>
      </c>
      <c r="P12" s="12">
        <f t="shared" si="12"/>
        <v>32.91451871657754</v>
      </c>
      <c r="Q12" s="12">
        <f t="shared" si="13"/>
        <v>36.592379679144393</v>
      </c>
    </row>
    <row r="13" spans="1:17" x14ac:dyDescent="0.25">
      <c r="A13" s="8">
        <v>6</v>
      </c>
      <c r="B13" s="8">
        <v>504</v>
      </c>
      <c r="C13" s="8">
        <v>197</v>
      </c>
      <c r="D13" s="11">
        <f t="shared" si="0"/>
        <v>177.93860962566845</v>
      </c>
      <c r="E13" s="11">
        <f t="shared" si="1"/>
        <v>53.300614973262036</v>
      </c>
      <c r="F13" s="12">
        <f t="shared" si="2"/>
        <v>231.23922459893049</v>
      </c>
      <c r="G13" s="11">
        <f t="shared" si="3"/>
        <v>0.43098930481283426</v>
      </c>
      <c r="H13" s="11">
        <f t="shared" si="4"/>
        <v>0.27056149732620322</v>
      </c>
      <c r="I13" s="10">
        <f t="shared" si="5"/>
        <v>131</v>
      </c>
      <c r="J13" s="10">
        <f t="shared" si="6"/>
        <v>373</v>
      </c>
      <c r="K13" s="10">
        <f t="shared" si="7"/>
        <v>328</v>
      </c>
      <c r="L13" s="11">
        <f t="shared" si="8"/>
        <v>121.52072192513369</v>
      </c>
      <c r="M13" s="11">
        <f t="shared" si="9"/>
        <v>104.00320855614973</v>
      </c>
      <c r="N13" s="12">
        <f t="shared" si="10"/>
        <v>225.5239304812834</v>
      </c>
      <c r="O13" s="12">
        <f t="shared" si="11"/>
        <v>5.7152941176470904</v>
      </c>
      <c r="P13" s="12">
        <f t="shared" si="12"/>
        <v>50.702593582887694</v>
      </c>
      <c r="Q13" s="12">
        <f t="shared" si="13"/>
        <v>56.417887700534784</v>
      </c>
    </row>
    <row r="15" spans="1:17" x14ac:dyDescent="0.25">
      <c r="E15" s="4"/>
      <c r="K15" s="6"/>
      <c r="L15" s="13"/>
      <c r="O15" s="12">
        <f>SUM(O8:O13)</f>
        <v>15.182245989304846</v>
      </c>
      <c r="P15" t="s">
        <v>20</v>
      </c>
    </row>
    <row r="16" spans="1:17" x14ac:dyDescent="0.25">
      <c r="K16" s="6"/>
    </row>
    <row r="17" spans="11:11" x14ac:dyDescent="0.25">
      <c r="K17" s="6"/>
    </row>
    <row r="18" spans="11:11" x14ac:dyDescent="0.25">
      <c r="K18" s="6"/>
    </row>
    <row r="19" spans="11:11" x14ac:dyDescent="0.25">
      <c r="K19" s="6"/>
    </row>
    <row r="20" spans="11:11" x14ac:dyDescent="0.25">
      <c r="K20" s="6"/>
    </row>
  </sheetData>
  <pageMargins left="0.7" right="0.7" top="0.75" bottom="0.75" header="0.3" footer="0.3"/>
  <drawing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20"/>
  <sheetViews>
    <sheetView workbookViewId="0">
      <selection activeCell="J16" sqref="J16"/>
    </sheetView>
  </sheetViews>
  <sheetFormatPr defaultRowHeight="15" x14ac:dyDescent="0.25"/>
  <cols>
    <col min="1" max="1" width="11.140625" customWidth="1"/>
    <col min="2" max="2" width="11.42578125" customWidth="1"/>
    <col min="3" max="6" width="10.28515625" customWidth="1"/>
    <col min="8" max="8" width="10.42578125" customWidth="1"/>
    <col min="12" max="12" width="8.7109375" customWidth="1"/>
    <col min="13" max="13" width="10.7109375" customWidth="1"/>
    <col min="16" max="16" width="12.85546875" customWidth="1"/>
    <col min="17" max="17" width="13" customWidth="1"/>
  </cols>
  <sheetData>
    <row r="1" spans="1:17" ht="30" customHeight="1" x14ac:dyDescent="0.25">
      <c r="A1" s="7" t="s">
        <v>0</v>
      </c>
      <c r="B1" s="7" t="s">
        <v>1</v>
      </c>
      <c r="C1" s="7" t="s">
        <v>13</v>
      </c>
      <c r="D1" s="3"/>
      <c r="E1" s="3"/>
      <c r="F1" s="3"/>
    </row>
    <row r="2" spans="1:17" x14ac:dyDescent="0.25">
      <c r="A2" s="8">
        <v>1</v>
      </c>
      <c r="B2" s="8">
        <v>0</v>
      </c>
      <c r="C2" s="9">
        <f>3.373/748*60</f>
        <v>0.27056149732620322</v>
      </c>
      <c r="D2" s="2"/>
      <c r="E2" s="2"/>
      <c r="F2" s="2"/>
    </row>
    <row r="3" spans="1:17" x14ac:dyDescent="0.25">
      <c r="A3" s="8">
        <v>2</v>
      </c>
      <c r="B3" s="10">
        <f>16*748/60</f>
        <v>199.46666666666667</v>
      </c>
      <c r="C3" s="9">
        <f>4.853/748*60</f>
        <v>0.38927807486631011</v>
      </c>
      <c r="D3" s="2"/>
      <c r="E3" s="2"/>
      <c r="F3" s="2"/>
    </row>
    <row r="4" spans="1:17" x14ac:dyDescent="0.25">
      <c r="A4" s="8">
        <v>3</v>
      </c>
      <c r="B4" s="8">
        <f>30*748/60</f>
        <v>374</v>
      </c>
      <c r="C4" s="9">
        <f>5.373/748*60</f>
        <v>0.43098930481283426</v>
      </c>
      <c r="D4" s="2"/>
      <c r="E4" s="2"/>
      <c r="F4" s="2"/>
    </row>
    <row r="5" spans="1:17" x14ac:dyDescent="0.25">
      <c r="C5" s="1"/>
      <c r="D5" s="2"/>
      <c r="E5" s="2"/>
      <c r="F5" s="2"/>
    </row>
    <row r="7" spans="1:17" ht="105" x14ac:dyDescent="0.25">
      <c r="A7" s="7" t="s">
        <v>14</v>
      </c>
      <c r="B7" s="7" t="s">
        <v>11</v>
      </c>
      <c r="C7" s="7" t="s">
        <v>12</v>
      </c>
      <c r="D7" s="7" t="s">
        <v>4</v>
      </c>
      <c r="E7" s="7" t="s">
        <v>5</v>
      </c>
      <c r="F7" s="7" t="s">
        <v>6</v>
      </c>
      <c r="G7" s="7" t="s">
        <v>2</v>
      </c>
      <c r="H7" s="7" t="s">
        <v>3</v>
      </c>
      <c r="I7" s="7" t="s">
        <v>16</v>
      </c>
      <c r="J7" s="7" t="s">
        <v>17</v>
      </c>
      <c r="K7" s="7" t="s">
        <v>18</v>
      </c>
      <c r="L7" s="7" t="s">
        <v>8</v>
      </c>
      <c r="M7" s="7" t="s">
        <v>7</v>
      </c>
      <c r="N7" s="7" t="s">
        <v>9</v>
      </c>
      <c r="O7" s="7" t="s">
        <v>10</v>
      </c>
      <c r="P7" s="14" t="s">
        <v>19</v>
      </c>
      <c r="Q7" s="14" t="s">
        <v>15</v>
      </c>
    </row>
    <row r="8" spans="1:17" x14ac:dyDescent="0.25">
      <c r="A8" s="8">
        <v>1</v>
      </c>
      <c r="B8" s="8">
        <v>345</v>
      </c>
      <c r="C8" s="8">
        <v>232</v>
      </c>
      <c r="D8" s="11">
        <f>IF(B8&gt;=$B$4,($B$3-$B$2)*$C$2+($B$4-$B$3)*$C$3+(B8-$B$4)*$C$4,IF(B8&gt;=$B$3,($B$3-$B$2)*$C$2+(B8-$B$3)*$C$3,(B8-$B$2)*$C$2))</f>
        <v>110.62093582887701</v>
      </c>
      <c r="E8" s="11">
        <f>IF(C8&gt;=$B$4,($B$3-$B$2)*$C$2+($B$4-$B$3)*$C$3+(C8-$B$4)*$C$4,IF(C8&gt;=$B$3,($B$3-$B$2)*$C$2+(C8-$B$3)*$C$3,(C8-$B$2)*$C$2))</f>
        <v>66.63251336898395</v>
      </c>
      <c r="F8" s="12">
        <f>D8+E8</f>
        <v>177.25344919786096</v>
      </c>
      <c r="G8" s="11">
        <f>IF(B8&gt;=$B$4,$C$4,IF(B8&gt;=$B$3,$C$3,$C$2))</f>
        <v>0.38927807486631011</v>
      </c>
      <c r="H8" s="11">
        <f>IF(C8&gt;=$B$4,$C$4,IF(C8&gt;=$B$3,$C$3,$C$2))</f>
        <v>0.38927807486631011</v>
      </c>
      <c r="I8" s="10">
        <f>IF(G8&gt;H8,IF(B8&gt;=$B$4,B8-($B$4-1),B8-($B$3-1)),0)</f>
        <v>0</v>
      </c>
      <c r="J8" s="10">
        <f>B8-I8</f>
        <v>345</v>
      </c>
      <c r="K8" s="10">
        <f>C8+I8</f>
        <v>232</v>
      </c>
      <c r="L8" s="11">
        <f>IF(J8&gt;=$B$4,($B$3-$B$2)*$C$2+($B$4-$B$3)*$C$3+(J8-$B$4)*$C$4,IF(J8&gt;=$B$3,($B$3-$B$2)*$C$2+(J8-$B$3)*$C$3,(J8-$B$2)*$C$2))</f>
        <v>110.62093582887701</v>
      </c>
      <c r="M8" s="11">
        <f>IF(K8&gt;=$B$4,($B$3-$B$2)*$C$2+($B$4-$B$3)*$C$3+(K8-$B$4)*$C$4,IF(K8&gt;=$B$3,($B$3-$B$2)*$C$2+(K8-$B$3)*$C$3,(K8-$B$2)*$C$2))</f>
        <v>66.63251336898395</v>
      </c>
      <c r="N8" s="12">
        <f>L8+M8</f>
        <v>177.25344919786096</v>
      </c>
      <c r="O8" s="12">
        <f>F8-N8</f>
        <v>0</v>
      </c>
      <c r="P8" s="12">
        <f>M8-E8</f>
        <v>0</v>
      </c>
      <c r="Q8" s="12">
        <f>P8+O8</f>
        <v>0</v>
      </c>
    </row>
    <row r="9" spans="1:17" x14ac:dyDescent="0.25">
      <c r="A9" s="8">
        <v>2</v>
      </c>
      <c r="B9" s="8">
        <v>362</v>
      </c>
      <c r="C9" s="8">
        <v>188</v>
      </c>
      <c r="D9" s="11">
        <f t="shared" ref="D9:E13" si="0">IF(B9&gt;=$B$4,($B$3-$B$2)*$C$2+($B$4-$B$3)*$C$3+(B9-$B$4)*$C$4,IF(B9&gt;=$B$3,($B$3-$B$2)*$C$2+(B9-$B$3)*$C$3,(B9-$B$2)*$C$2))</f>
        <v>117.23866310160427</v>
      </c>
      <c r="E9" s="11">
        <f t="shared" si="0"/>
        <v>50.865561497326205</v>
      </c>
      <c r="F9" s="12">
        <f t="shared" ref="F9:F13" si="1">D9+E9</f>
        <v>168.10422459893047</v>
      </c>
      <c r="G9" s="11">
        <f t="shared" ref="G9:H13" si="2">IF(B9&gt;=$B$4,$C$4,IF(B9&gt;=$B$3,$C$3,$C$2))</f>
        <v>0.38927807486631011</v>
      </c>
      <c r="H9" s="11">
        <f t="shared" si="2"/>
        <v>0.27056149732620322</v>
      </c>
      <c r="I9" s="15">
        <v>12</v>
      </c>
      <c r="J9" s="10">
        <f t="shared" ref="J9:J13" si="3">B9-I9</f>
        <v>350</v>
      </c>
      <c r="K9" s="10">
        <f t="shared" ref="K9:K13" si="4">C9+I9</f>
        <v>200</v>
      </c>
      <c r="L9" s="11">
        <f t="shared" ref="L9:M13" si="5">IF(J9&gt;=$B$4,($B$3-$B$2)*$C$2+($B$4-$B$3)*$C$3+(J9-$B$4)*$C$4,IF(J9&gt;=$B$3,($B$3-$B$2)*$C$2+(J9-$B$3)*$C$3,(J9-$B$2)*$C$2))</f>
        <v>112.56732620320855</v>
      </c>
      <c r="M9" s="11">
        <f t="shared" si="5"/>
        <v>54.175614973262036</v>
      </c>
      <c r="N9" s="12">
        <f t="shared" ref="N9:N13" si="6">L9+M9</f>
        <v>166.74294117647059</v>
      </c>
      <c r="O9" s="12">
        <f t="shared" ref="O9:O13" si="7">F9-N9</f>
        <v>1.3612834224598771</v>
      </c>
      <c r="P9" s="18">
        <f t="shared" ref="P9:P13" si="8">M9-E9</f>
        <v>3.3100534759358311</v>
      </c>
      <c r="Q9" s="18">
        <f t="shared" ref="Q9:Q13" si="9">P9+O9</f>
        <v>4.6713368983957082</v>
      </c>
    </row>
    <row r="10" spans="1:17" x14ac:dyDescent="0.25">
      <c r="A10" s="8">
        <v>3</v>
      </c>
      <c r="B10" s="8">
        <v>483</v>
      </c>
      <c r="C10" s="8">
        <v>264</v>
      </c>
      <c r="D10" s="11">
        <f t="shared" si="0"/>
        <v>168.88783422459892</v>
      </c>
      <c r="E10" s="11">
        <f t="shared" si="0"/>
        <v>79.089411764705886</v>
      </c>
      <c r="F10" s="12">
        <f t="shared" si="1"/>
        <v>247.97724598930481</v>
      </c>
      <c r="G10" s="11">
        <f t="shared" si="2"/>
        <v>0.43098930481283426</v>
      </c>
      <c r="H10" s="11">
        <f t="shared" si="2"/>
        <v>0.38927807486631011</v>
      </c>
      <c r="I10" s="10">
        <f t="shared" ref="I9:I13" si="10">IF(G10&gt;H10,IF(B10&gt;=$B$4,B10-($B$4-1),B10-($B$3-1)),0)</f>
        <v>110</v>
      </c>
      <c r="J10" s="10">
        <f t="shared" si="3"/>
        <v>373</v>
      </c>
      <c r="K10" s="10">
        <f t="shared" si="4"/>
        <v>374</v>
      </c>
      <c r="L10" s="11">
        <f t="shared" si="5"/>
        <v>121.52072192513369</v>
      </c>
      <c r="M10" s="11">
        <f t="shared" si="5"/>
        <v>121.91</v>
      </c>
      <c r="N10" s="12">
        <f t="shared" si="6"/>
        <v>243.4307219251337</v>
      </c>
      <c r="O10" s="12">
        <f t="shared" si="7"/>
        <v>4.5465240641711091</v>
      </c>
      <c r="P10" s="12">
        <f t="shared" si="8"/>
        <v>42.82058823529411</v>
      </c>
      <c r="Q10" s="12">
        <f t="shared" si="9"/>
        <v>47.367112299465219</v>
      </c>
    </row>
    <row r="11" spans="1:17" x14ac:dyDescent="0.25">
      <c r="A11" s="8">
        <v>4</v>
      </c>
      <c r="B11" s="8">
        <v>363</v>
      </c>
      <c r="C11" s="8">
        <v>311</v>
      </c>
      <c r="D11" s="11">
        <f t="shared" si="0"/>
        <v>117.62794117647059</v>
      </c>
      <c r="E11" s="11">
        <f t="shared" si="0"/>
        <v>97.38548128342245</v>
      </c>
      <c r="F11" s="12">
        <f t="shared" si="1"/>
        <v>215.01342245989304</v>
      </c>
      <c r="G11" s="11">
        <f t="shared" si="2"/>
        <v>0.38927807486631011</v>
      </c>
      <c r="H11" s="11">
        <f t="shared" si="2"/>
        <v>0.38927807486631011</v>
      </c>
      <c r="I11" s="10">
        <f t="shared" si="10"/>
        <v>0</v>
      </c>
      <c r="J11" s="10">
        <f t="shared" si="3"/>
        <v>363</v>
      </c>
      <c r="K11" s="10">
        <f t="shared" si="4"/>
        <v>311</v>
      </c>
      <c r="L11" s="11">
        <f t="shared" si="5"/>
        <v>117.62794117647059</v>
      </c>
      <c r="M11" s="11">
        <f t="shared" si="5"/>
        <v>97.38548128342245</v>
      </c>
      <c r="N11" s="12">
        <f t="shared" si="6"/>
        <v>215.01342245989304</v>
      </c>
      <c r="O11" s="12">
        <f t="shared" si="7"/>
        <v>0</v>
      </c>
      <c r="P11" s="12">
        <f t="shared" si="8"/>
        <v>0</v>
      </c>
      <c r="Q11" s="12">
        <f t="shared" si="9"/>
        <v>0</v>
      </c>
    </row>
    <row r="12" spans="1:17" x14ac:dyDescent="0.25">
      <c r="A12" s="8">
        <v>5</v>
      </c>
      <c r="B12" s="8">
        <v>458</v>
      </c>
      <c r="C12" s="8">
        <v>198</v>
      </c>
      <c r="D12" s="11">
        <f t="shared" si="0"/>
        <v>158.11310160427809</v>
      </c>
      <c r="E12" s="11">
        <f t="shared" si="0"/>
        <v>53.571176470588235</v>
      </c>
      <c r="F12" s="12">
        <f t="shared" si="1"/>
        <v>211.68427807486631</v>
      </c>
      <c r="G12" s="11">
        <f t="shared" si="2"/>
        <v>0.43098930481283426</v>
      </c>
      <c r="H12" s="11">
        <f t="shared" si="2"/>
        <v>0.27056149732620322</v>
      </c>
      <c r="I12" s="10">
        <f t="shared" si="10"/>
        <v>85</v>
      </c>
      <c r="J12" s="10">
        <f t="shared" si="3"/>
        <v>373</v>
      </c>
      <c r="K12" s="10">
        <f t="shared" si="4"/>
        <v>283</v>
      </c>
      <c r="L12" s="11">
        <f t="shared" si="5"/>
        <v>121.52072192513369</v>
      </c>
      <c r="M12" s="11">
        <f t="shared" si="5"/>
        <v>86.485695187165774</v>
      </c>
      <c r="N12" s="12">
        <f t="shared" si="6"/>
        <v>208.00641711229946</v>
      </c>
      <c r="O12" s="12">
        <f t="shared" si="7"/>
        <v>3.6778609625668537</v>
      </c>
      <c r="P12" s="12">
        <f t="shared" si="8"/>
        <v>32.91451871657754</v>
      </c>
      <c r="Q12" s="12">
        <f t="shared" si="9"/>
        <v>36.592379679144393</v>
      </c>
    </row>
    <row r="13" spans="1:17" x14ac:dyDescent="0.25">
      <c r="A13" s="8">
        <v>6</v>
      </c>
      <c r="B13" s="8">
        <v>504</v>
      </c>
      <c r="C13" s="8">
        <v>197</v>
      </c>
      <c r="D13" s="11">
        <f t="shared" si="0"/>
        <v>177.93860962566845</v>
      </c>
      <c r="E13" s="11">
        <f t="shared" si="0"/>
        <v>53.300614973262036</v>
      </c>
      <c r="F13" s="12">
        <f t="shared" si="1"/>
        <v>231.23922459893049</v>
      </c>
      <c r="G13" s="11">
        <f t="shared" si="2"/>
        <v>0.43098930481283426</v>
      </c>
      <c r="H13" s="11">
        <f t="shared" si="2"/>
        <v>0.27056149732620322</v>
      </c>
      <c r="I13" s="10">
        <f t="shared" si="10"/>
        <v>131</v>
      </c>
      <c r="J13" s="10">
        <f t="shared" si="3"/>
        <v>373</v>
      </c>
      <c r="K13" s="10">
        <f t="shared" si="4"/>
        <v>328</v>
      </c>
      <c r="L13" s="11">
        <f t="shared" si="5"/>
        <v>121.52072192513369</v>
      </c>
      <c r="M13" s="11">
        <f t="shared" si="5"/>
        <v>104.00320855614973</v>
      </c>
      <c r="N13" s="12">
        <f t="shared" si="6"/>
        <v>225.5239304812834</v>
      </c>
      <c r="O13" s="12">
        <f t="shared" si="7"/>
        <v>5.7152941176470904</v>
      </c>
      <c r="P13" s="12">
        <f t="shared" si="8"/>
        <v>50.702593582887694</v>
      </c>
      <c r="Q13" s="12">
        <f t="shared" si="9"/>
        <v>56.417887700534784</v>
      </c>
    </row>
    <row r="15" spans="1:17" x14ac:dyDescent="0.25">
      <c r="E15" s="4"/>
      <c r="K15" s="6"/>
      <c r="L15" s="13"/>
      <c r="O15" s="18">
        <f>SUM(O8:O13)</f>
        <v>15.30096256684493</v>
      </c>
      <c r="P15" t="s">
        <v>20</v>
      </c>
    </row>
    <row r="16" spans="1:17" x14ac:dyDescent="0.25">
      <c r="K16" s="6"/>
    </row>
    <row r="17" spans="11:11" x14ac:dyDescent="0.25">
      <c r="K17" s="6"/>
    </row>
    <row r="18" spans="11:11" x14ac:dyDescent="0.25">
      <c r="K18" s="6"/>
    </row>
    <row r="19" spans="11:11" x14ac:dyDescent="0.25">
      <c r="K19" s="6"/>
    </row>
    <row r="20" spans="11:11" x14ac:dyDescent="0.25">
      <c r="K20" s="6"/>
    </row>
  </sheetData>
  <pageMargins left="0.7" right="0.7" top="0.75" bottom="0.75" header="0.3" footer="0.3"/>
  <drawing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20"/>
  <sheetViews>
    <sheetView workbookViewId="0">
      <selection activeCell="G18" sqref="G18"/>
    </sheetView>
  </sheetViews>
  <sheetFormatPr defaultRowHeight="15" x14ac:dyDescent="0.25"/>
  <cols>
    <col min="1" max="1" width="11.140625" customWidth="1"/>
    <col min="2" max="2" width="11.42578125" customWidth="1"/>
    <col min="3" max="6" width="10.28515625" customWidth="1"/>
    <col min="8" max="8" width="10.42578125" customWidth="1"/>
    <col min="12" max="12" width="8.7109375" customWidth="1"/>
    <col min="13" max="13" width="10.7109375" customWidth="1"/>
    <col min="16" max="16" width="12.85546875" customWidth="1"/>
    <col min="17" max="17" width="13" customWidth="1"/>
  </cols>
  <sheetData>
    <row r="1" spans="1:17" ht="30" customHeight="1" x14ac:dyDescent="0.25">
      <c r="A1" s="7" t="s">
        <v>0</v>
      </c>
      <c r="B1" s="7" t="s">
        <v>1</v>
      </c>
      <c r="C1" s="7" t="s">
        <v>13</v>
      </c>
      <c r="D1" s="3"/>
      <c r="E1" s="3"/>
      <c r="F1" s="3"/>
    </row>
    <row r="2" spans="1:17" x14ac:dyDescent="0.25">
      <c r="A2" s="8">
        <v>1</v>
      </c>
      <c r="B2" s="8">
        <v>0</v>
      </c>
      <c r="C2" s="9">
        <f>3.373/748*60</f>
        <v>0.27056149732620322</v>
      </c>
      <c r="D2" s="2"/>
      <c r="E2" s="2"/>
      <c r="F2" s="2"/>
    </row>
    <row r="3" spans="1:17" x14ac:dyDescent="0.25">
      <c r="A3" s="8">
        <v>2</v>
      </c>
      <c r="B3" s="10">
        <f>16*748/60</f>
        <v>199.46666666666667</v>
      </c>
      <c r="C3" s="9">
        <f>4.853/748*60</f>
        <v>0.38927807486631011</v>
      </c>
      <c r="D3" s="2"/>
      <c r="E3" s="2"/>
      <c r="F3" s="2"/>
    </row>
    <row r="4" spans="1:17" x14ac:dyDescent="0.25">
      <c r="A4" s="8">
        <v>3</v>
      </c>
      <c r="B4" s="8">
        <f>30*748/60</f>
        <v>374</v>
      </c>
      <c r="C4" s="9">
        <f>5.373/748*60</f>
        <v>0.43098930481283426</v>
      </c>
      <c r="D4" s="2"/>
      <c r="E4" s="2"/>
      <c r="F4" s="2"/>
    </row>
    <row r="5" spans="1:17" x14ac:dyDescent="0.25">
      <c r="C5" s="1"/>
      <c r="D5" s="2"/>
      <c r="E5" s="2"/>
      <c r="F5" s="2"/>
    </row>
    <row r="7" spans="1:17" ht="105" x14ac:dyDescent="0.25">
      <c r="A7" s="7" t="s">
        <v>14</v>
      </c>
      <c r="B7" s="7" t="s">
        <v>11</v>
      </c>
      <c r="C7" s="7" t="s">
        <v>12</v>
      </c>
      <c r="D7" s="7" t="s">
        <v>4</v>
      </c>
      <c r="E7" s="7" t="s">
        <v>5</v>
      </c>
      <c r="F7" s="7" t="s">
        <v>6</v>
      </c>
      <c r="G7" s="7" t="s">
        <v>2</v>
      </c>
      <c r="H7" s="7" t="s">
        <v>3</v>
      </c>
      <c r="I7" s="7" t="s">
        <v>16</v>
      </c>
      <c r="J7" s="7" t="s">
        <v>17</v>
      </c>
      <c r="K7" s="7" t="s">
        <v>18</v>
      </c>
      <c r="L7" s="7" t="s">
        <v>8</v>
      </c>
      <c r="M7" s="7" t="s">
        <v>7</v>
      </c>
      <c r="N7" s="7" t="s">
        <v>9</v>
      </c>
      <c r="O7" s="7" t="s">
        <v>10</v>
      </c>
      <c r="P7" s="14" t="s">
        <v>19</v>
      </c>
      <c r="Q7" s="14" t="s">
        <v>15</v>
      </c>
    </row>
    <row r="8" spans="1:17" x14ac:dyDescent="0.25">
      <c r="A8" s="8">
        <v>1</v>
      </c>
      <c r="B8" s="8">
        <v>345</v>
      </c>
      <c r="C8" s="8">
        <v>232</v>
      </c>
      <c r="D8" s="11">
        <f>IF(B8&gt;=$B$4,($B$3-$B$2)*$C$2+($B$4-$B$3)*$C$3+(B8-$B$4)*$C$4,IF(B8&gt;=$B$3,($B$3-$B$2)*$C$2+(B8-$B$3)*$C$3,(B8-$B$2)*$C$2))</f>
        <v>110.62093582887701</v>
      </c>
      <c r="E8" s="11">
        <f>IF(C8&gt;=$B$4,($B$3-$B$2)*$C$2+($B$4-$B$3)*$C$3+(C8-$B$4)*$C$4,IF(C8&gt;=$B$3,($B$3-$B$2)*$C$2+(C8-$B$3)*$C$3,(C8-$B$2)*$C$2))</f>
        <v>66.63251336898395</v>
      </c>
      <c r="F8" s="12">
        <f>D8+E8</f>
        <v>177.25344919786096</v>
      </c>
      <c r="G8" s="11">
        <f>IF(B8&gt;=$B$4,$C$4,IF(B8&gt;=$B$3,$C$3,$C$2))</f>
        <v>0.38927807486631011</v>
      </c>
      <c r="H8" s="11">
        <f>IF(C8&gt;=$B$4,$C$4,IF(C8&gt;=$B$3,$C$3,$C$2))</f>
        <v>0.38927807486631011</v>
      </c>
      <c r="I8" s="15">
        <f>B8-AVERAGE(B8:C8)</f>
        <v>56.5</v>
      </c>
      <c r="J8" s="10">
        <f>B8-I8</f>
        <v>288.5</v>
      </c>
      <c r="K8" s="10">
        <f>C8+I8</f>
        <v>288.5</v>
      </c>
      <c r="L8" s="11">
        <f>IF(J8&gt;=$B$4,($B$3-$B$2)*$C$2+($B$4-$B$3)*$C$3+(J8-$B$4)*$C$4,IF(J8&gt;=$B$3,($B$3-$B$2)*$C$2+(J8-$B$3)*$C$3,(J8-$B$2)*$C$2))</f>
        <v>88.62672459893048</v>
      </c>
      <c r="M8" s="11">
        <f>IF(K8&gt;=$B$4,($B$3-$B$2)*$C$2+($B$4-$B$3)*$C$3+(K8-$B$4)*$C$4,IF(K8&gt;=$B$3,($B$3-$B$2)*$C$2+(K8-$B$3)*$C$3,(K8-$B$2)*$C$2))</f>
        <v>88.62672459893048</v>
      </c>
      <c r="N8" s="12">
        <f>L8+M8</f>
        <v>177.25344919786096</v>
      </c>
      <c r="O8" s="12">
        <f>F8-N8</f>
        <v>0</v>
      </c>
      <c r="P8" s="12">
        <f>M8-E8</f>
        <v>21.994211229946529</v>
      </c>
      <c r="Q8" s="12">
        <f>P8+O8</f>
        <v>21.994211229946529</v>
      </c>
    </row>
    <row r="9" spans="1:17" x14ac:dyDescent="0.25">
      <c r="A9" s="8">
        <v>2</v>
      </c>
      <c r="B9" s="8">
        <v>362</v>
      </c>
      <c r="C9" s="8">
        <v>188</v>
      </c>
      <c r="D9" s="11">
        <f t="shared" ref="D9:E13" si="0">IF(B9&gt;=$B$4,($B$3-$B$2)*$C$2+($B$4-$B$3)*$C$3+(B9-$B$4)*$C$4,IF(B9&gt;=$B$3,($B$3-$B$2)*$C$2+(B9-$B$3)*$C$3,(B9-$B$2)*$C$2))</f>
        <v>117.23866310160427</v>
      </c>
      <c r="E9" s="11">
        <f t="shared" si="0"/>
        <v>50.865561497326205</v>
      </c>
      <c r="F9" s="12">
        <f t="shared" ref="F9:F13" si="1">D9+E9</f>
        <v>168.10422459893047</v>
      </c>
      <c r="G9" s="11">
        <f t="shared" ref="G9:H13" si="2">IF(B9&gt;=$B$4,$C$4,IF(B9&gt;=$B$3,$C$3,$C$2))</f>
        <v>0.38927807486631011</v>
      </c>
      <c r="H9" s="11">
        <f t="shared" si="2"/>
        <v>0.27056149732620322</v>
      </c>
      <c r="I9" s="15">
        <f t="shared" ref="I9:I13" si="3">B9-AVERAGE(B9:C9)</f>
        <v>87</v>
      </c>
      <c r="J9" s="10">
        <f t="shared" ref="J9:J13" si="4">B9-I9</f>
        <v>275</v>
      </c>
      <c r="K9" s="10">
        <f t="shared" ref="K9:K13" si="5">C9+I9</f>
        <v>275</v>
      </c>
      <c r="L9" s="11">
        <f t="shared" ref="L9:M13" si="6">IF(J9&gt;=$B$4,($B$3-$B$2)*$C$2+($B$4-$B$3)*$C$3+(J9-$B$4)*$C$4,IF(J9&gt;=$B$3,($B$3-$B$2)*$C$2+(J9-$B$3)*$C$3,(J9-$B$2)*$C$2))</f>
        <v>83.371470588235297</v>
      </c>
      <c r="M9" s="11">
        <f t="shared" si="6"/>
        <v>83.371470588235297</v>
      </c>
      <c r="N9" s="12">
        <f t="shared" ref="N9:N13" si="7">L9+M9</f>
        <v>166.74294117647059</v>
      </c>
      <c r="O9" s="12">
        <f t="shared" ref="O9:O13" si="8">F9-N9</f>
        <v>1.3612834224598771</v>
      </c>
      <c r="P9" s="12">
        <f t="shared" ref="P9:P13" si="9">M9-E9</f>
        <v>32.505909090909093</v>
      </c>
      <c r="Q9" s="12">
        <f t="shared" ref="Q9:Q13" si="10">P9+O9</f>
        <v>33.86719251336897</v>
      </c>
    </row>
    <row r="10" spans="1:17" x14ac:dyDescent="0.25">
      <c r="A10" s="8">
        <v>3</v>
      </c>
      <c r="B10" s="8">
        <v>483</v>
      </c>
      <c r="C10" s="8">
        <v>264</v>
      </c>
      <c r="D10" s="11">
        <f t="shared" si="0"/>
        <v>168.88783422459892</v>
      </c>
      <c r="E10" s="11">
        <f t="shared" si="0"/>
        <v>79.089411764705886</v>
      </c>
      <c r="F10" s="12">
        <f t="shared" si="1"/>
        <v>247.97724598930481</v>
      </c>
      <c r="G10" s="11">
        <f t="shared" si="2"/>
        <v>0.43098930481283426</v>
      </c>
      <c r="H10" s="11">
        <f t="shared" si="2"/>
        <v>0.38927807486631011</v>
      </c>
      <c r="I10" s="15">
        <f t="shared" si="3"/>
        <v>109.5</v>
      </c>
      <c r="J10" s="10">
        <f t="shared" si="4"/>
        <v>373.5</v>
      </c>
      <c r="K10" s="10">
        <f t="shared" si="5"/>
        <v>373.5</v>
      </c>
      <c r="L10" s="11">
        <f t="shared" si="6"/>
        <v>121.71536096256683</v>
      </c>
      <c r="M10" s="11">
        <f t="shared" si="6"/>
        <v>121.71536096256683</v>
      </c>
      <c r="N10" s="12">
        <f t="shared" si="7"/>
        <v>243.43072192513367</v>
      </c>
      <c r="O10" s="12">
        <f t="shared" si="8"/>
        <v>4.5465240641711375</v>
      </c>
      <c r="P10" s="12">
        <f t="shared" si="9"/>
        <v>42.625949197860947</v>
      </c>
      <c r="Q10" s="12">
        <f t="shared" si="10"/>
        <v>47.172473262032085</v>
      </c>
    </row>
    <row r="11" spans="1:17" x14ac:dyDescent="0.25">
      <c r="A11" s="8">
        <v>4</v>
      </c>
      <c r="B11" s="8">
        <v>363</v>
      </c>
      <c r="C11" s="8">
        <v>311</v>
      </c>
      <c r="D11" s="11">
        <f t="shared" si="0"/>
        <v>117.62794117647059</v>
      </c>
      <c r="E11" s="11">
        <f t="shared" si="0"/>
        <v>97.38548128342245</v>
      </c>
      <c r="F11" s="12">
        <f t="shared" si="1"/>
        <v>215.01342245989304</v>
      </c>
      <c r="G11" s="11">
        <f t="shared" si="2"/>
        <v>0.38927807486631011</v>
      </c>
      <c r="H11" s="11">
        <f t="shared" si="2"/>
        <v>0.38927807486631011</v>
      </c>
      <c r="I11" s="15">
        <f t="shared" si="3"/>
        <v>26</v>
      </c>
      <c r="J11" s="10">
        <f t="shared" si="4"/>
        <v>337</v>
      </c>
      <c r="K11" s="10">
        <f t="shared" si="5"/>
        <v>337</v>
      </c>
      <c r="L11" s="11">
        <f t="shared" si="6"/>
        <v>107.50671122994652</v>
      </c>
      <c r="M11" s="11">
        <f t="shared" si="6"/>
        <v>107.50671122994652</v>
      </c>
      <c r="N11" s="12">
        <f t="shared" si="7"/>
        <v>215.01342245989304</v>
      </c>
      <c r="O11" s="12">
        <f t="shared" si="8"/>
        <v>0</v>
      </c>
      <c r="P11" s="12">
        <f t="shared" si="9"/>
        <v>10.121229946524068</v>
      </c>
      <c r="Q11" s="12">
        <f t="shared" si="10"/>
        <v>10.121229946524068</v>
      </c>
    </row>
    <row r="12" spans="1:17" x14ac:dyDescent="0.25">
      <c r="A12" s="8">
        <v>5</v>
      </c>
      <c r="B12" s="8">
        <v>458</v>
      </c>
      <c r="C12" s="8">
        <v>198</v>
      </c>
      <c r="D12" s="11">
        <f t="shared" si="0"/>
        <v>158.11310160427809</v>
      </c>
      <c r="E12" s="11">
        <f t="shared" si="0"/>
        <v>53.571176470588235</v>
      </c>
      <c r="F12" s="12">
        <f t="shared" si="1"/>
        <v>211.68427807486631</v>
      </c>
      <c r="G12" s="11">
        <f t="shared" si="2"/>
        <v>0.43098930481283426</v>
      </c>
      <c r="H12" s="11">
        <f t="shared" si="2"/>
        <v>0.27056149732620322</v>
      </c>
      <c r="I12" s="15">
        <f t="shared" si="3"/>
        <v>130</v>
      </c>
      <c r="J12" s="10">
        <f t="shared" si="4"/>
        <v>328</v>
      </c>
      <c r="K12" s="10">
        <f t="shared" si="5"/>
        <v>328</v>
      </c>
      <c r="L12" s="11">
        <f t="shared" si="6"/>
        <v>104.00320855614973</v>
      </c>
      <c r="M12" s="11">
        <f t="shared" si="6"/>
        <v>104.00320855614973</v>
      </c>
      <c r="N12" s="12">
        <f t="shared" si="7"/>
        <v>208.00641711229946</v>
      </c>
      <c r="O12" s="12">
        <f t="shared" si="8"/>
        <v>3.6778609625668537</v>
      </c>
      <c r="P12" s="12">
        <f t="shared" si="9"/>
        <v>50.432032085561495</v>
      </c>
      <c r="Q12" s="12">
        <f t="shared" si="10"/>
        <v>54.109893048128349</v>
      </c>
    </row>
    <row r="13" spans="1:17" x14ac:dyDescent="0.25">
      <c r="A13" s="8">
        <v>6</v>
      </c>
      <c r="B13" s="8">
        <v>504</v>
      </c>
      <c r="C13" s="8">
        <v>197</v>
      </c>
      <c r="D13" s="11">
        <f t="shared" si="0"/>
        <v>177.93860962566845</v>
      </c>
      <c r="E13" s="11">
        <f t="shared" si="0"/>
        <v>53.300614973262036</v>
      </c>
      <c r="F13" s="12">
        <f t="shared" si="1"/>
        <v>231.23922459893049</v>
      </c>
      <c r="G13" s="11">
        <f t="shared" si="2"/>
        <v>0.43098930481283426</v>
      </c>
      <c r="H13" s="11">
        <f t="shared" si="2"/>
        <v>0.27056149732620322</v>
      </c>
      <c r="I13" s="15">
        <f t="shared" si="3"/>
        <v>153.5</v>
      </c>
      <c r="J13" s="10">
        <f t="shared" si="4"/>
        <v>350.5</v>
      </c>
      <c r="K13" s="10">
        <f t="shared" si="5"/>
        <v>350.5</v>
      </c>
      <c r="L13" s="11">
        <f t="shared" si="6"/>
        <v>112.7619652406417</v>
      </c>
      <c r="M13" s="11">
        <f t="shared" si="6"/>
        <v>112.7619652406417</v>
      </c>
      <c r="N13" s="12">
        <f t="shared" si="7"/>
        <v>225.5239304812834</v>
      </c>
      <c r="O13" s="12">
        <f t="shared" si="8"/>
        <v>5.7152941176470904</v>
      </c>
      <c r="P13" s="12">
        <f t="shared" si="9"/>
        <v>59.461350267379665</v>
      </c>
      <c r="Q13" s="12">
        <f t="shared" si="10"/>
        <v>65.176644385026748</v>
      </c>
    </row>
    <row r="15" spans="1:17" x14ac:dyDescent="0.25">
      <c r="E15" s="4"/>
      <c r="K15" s="6"/>
      <c r="L15" s="13"/>
      <c r="O15" s="18">
        <f>SUM(O8:O13)</f>
        <v>15.300962566844959</v>
      </c>
      <c r="P15" t="s">
        <v>20</v>
      </c>
    </row>
    <row r="16" spans="1:17" x14ac:dyDescent="0.25">
      <c r="K16" s="6"/>
    </row>
    <row r="17" spans="11:11" x14ac:dyDescent="0.25">
      <c r="K17" s="6"/>
    </row>
    <row r="18" spans="11:11" x14ac:dyDescent="0.25">
      <c r="K18" s="6"/>
    </row>
    <row r="19" spans="11:11" x14ac:dyDescent="0.25">
      <c r="K19" s="6"/>
    </row>
    <row r="20" spans="11:11" x14ac:dyDescent="0.25">
      <c r="K20" s="6"/>
    </row>
  </sheetData>
  <pageMargins left="0.7" right="0.7" top="0.75" bottom="0.75" header="0.3" footer="0.3"/>
  <drawing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
  <sheetViews>
    <sheetView workbookViewId="0">
      <selection activeCell="C24" sqref="C24"/>
    </sheetView>
  </sheetViews>
  <sheetFormatPr defaultRowHeight="15" x14ac:dyDescent="0.25"/>
  <cols>
    <col min="1" max="1" width="19.28515625" bestFit="1" customWidth="1"/>
    <col min="2" max="2" width="17.7109375" bestFit="1" customWidth="1"/>
    <col min="3" max="3" width="23.42578125" bestFit="1" customWidth="1"/>
  </cols>
  <sheetData>
    <row r="1" spans="1:3" x14ac:dyDescent="0.25">
      <c r="A1" t="str">
        <f>'Case 3'!P15</f>
        <v>Annual Joint Savings</v>
      </c>
      <c r="B1" t="s">
        <v>21</v>
      </c>
      <c r="C1" t="s">
        <v>22</v>
      </c>
    </row>
    <row r="2" spans="1:3" x14ac:dyDescent="0.25">
      <c r="A2" s="5">
        <f>'Case 3'!$O$15</f>
        <v>15.300962566844959</v>
      </c>
      <c r="B2" s="2">
        <v>16</v>
      </c>
      <c r="C2" s="5">
        <f>A2-B2</f>
        <v>-0.6990374331550413</v>
      </c>
    </row>
    <row r="3" spans="1:3" x14ac:dyDescent="0.25">
      <c r="A3" s="5">
        <f>'Case 3'!$O$15</f>
        <v>15.300962566844959</v>
      </c>
      <c r="B3" s="2">
        <v>15</v>
      </c>
      <c r="C3" s="5">
        <f>A3-B3</f>
        <v>0.3009625668449587</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20"/>
  <sheetViews>
    <sheetView workbookViewId="0">
      <selection activeCell="H16" sqref="H16"/>
    </sheetView>
  </sheetViews>
  <sheetFormatPr defaultRowHeight="15" x14ac:dyDescent="0.25"/>
  <cols>
    <col min="1" max="1" width="11.140625" customWidth="1"/>
    <col min="2" max="2" width="11.42578125" customWidth="1"/>
    <col min="3" max="6" width="10.28515625" customWidth="1"/>
    <col min="8" max="8" width="10.42578125" customWidth="1"/>
    <col min="12" max="12" width="8.7109375" customWidth="1"/>
    <col min="13" max="13" width="10.7109375" customWidth="1"/>
    <col min="16" max="16" width="12.85546875" customWidth="1"/>
    <col min="17" max="17" width="13" customWidth="1"/>
  </cols>
  <sheetData>
    <row r="1" spans="1:17" ht="30" customHeight="1" x14ac:dyDescent="0.25">
      <c r="A1" s="7" t="s">
        <v>0</v>
      </c>
      <c r="B1" s="7" t="s">
        <v>1</v>
      </c>
      <c r="C1" s="7" t="s">
        <v>13</v>
      </c>
      <c r="D1" s="3"/>
      <c r="E1" s="3"/>
      <c r="F1" s="3"/>
    </row>
    <row r="2" spans="1:17" x14ac:dyDescent="0.25">
      <c r="A2" s="8">
        <v>1</v>
      </c>
      <c r="B2" s="8">
        <v>0</v>
      </c>
      <c r="C2" s="9">
        <f>3.373/748*60</f>
        <v>0.27056149732620322</v>
      </c>
      <c r="D2" s="2"/>
      <c r="E2" s="2"/>
      <c r="F2" s="2"/>
    </row>
    <row r="3" spans="1:17" x14ac:dyDescent="0.25">
      <c r="A3" s="8">
        <v>2</v>
      </c>
      <c r="B3" s="10">
        <f>16*748/60</f>
        <v>199.46666666666667</v>
      </c>
      <c r="C3" s="17">
        <f>2*C2</f>
        <v>0.54112299465240643</v>
      </c>
      <c r="D3" s="2"/>
      <c r="E3" s="2"/>
      <c r="F3" s="2"/>
    </row>
    <row r="4" spans="1:17" x14ac:dyDescent="0.25">
      <c r="A4" s="8">
        <v>3</v>
      </c>
      <c r="B4" s="8">
        <f>30*748/60</f>
        <v>374</v>
      </c>
      <c r="C4" s="17">
        <f>2*C3</f>
        <v>1.0822459893048129</v>
      </c>
      <c r="D4" s="2"/>
      <c r="E4" s="2"/>
      <c r="F4" s="2"/>
    </row>
    <row r="5" spans="1:17" x14ac:dyDescent="0.25">
      <c r="C5" s="1"/>
      <c r="D5" s="2"/>
      <c r="E5" s="2"/>
      <c r="F5" s="2"/>
    </row>
    <row r="7" spans="1:17" ht="105" x14ac:dyDescent="0.25">
      <c r="A7" s="7" t="s">
        <v>14</v>
      </c>
      <c r="B7" s="7" t="s">
        <v>11</v>
      </c>
      <c r="C7" s="7" t="s">
        <v>12</v>
      </c>
      <c r="D7" s="7" t="s">
        <v>4</v>
      </c>
      <c r="E7" s="7" t="s">
        <v>5</v>
      </c>
      <c r="F7" s="7" t="s">
        <v>6</v>
      </c>
      <c r="G7" s="7" t="s">
        <v>2</v>
      </c>
      <c r="H7" s="7" t="s">
        <v>3</v>
      </c>
      <c r="I7" s="7" t="s">
        <v>16</v>
      </c>
      <c r="J7" s="7" t="s">
        <v>17</v>
      </c>
      <c r="K7" s="7" t="s">
        <v>18</v>
      </c>
      <c r="L7" s="7" t="s">
        <v>8</v>
      </c>
      <c r="M7" s="7" t="s">
        <v>7</v>
      </c>
      <c r="N7" s="7" t="s">
        <v>9</v>
      </c>
      <c r="O7" s="7" t="s">
        <v>10</v>
      </c>
      <c r="P7" s="14" t="s">
        <v>19</v>
      </c>
      <c r="Q7" s="14" t="s">
        <v>15</v>
      </c>
    </row>
    <row r="8" spans="1:17" x14ac:dyDescent="0.25">
      <c r="A8" s="8">
        <v>1</v>
      </c>
      <c r="B8" s="8">
        <v>345</v>
      </c>
      <c r="C8" s="8">
        <v>232</v>
      </c>
      <c r="D8" s="11">
        <f>IF(B8&gt;=$B$4,($B$3-$B$2)*$C$2+($B$4-$B$3)*$C$3+(B8-$B$4)*$C$4,IF(B8&gt;=$B$3,($B$3-$B$2)*$C$2+(B8-$B$3)*$C$3,(B8-$B$2)*$C$2))</f>
        <v>132.71943315508022</v>
      </c>
      <c r="E8" s="11">
        <f>IF(C8&gt;=$B$4,($B$3-$B$2)*$C$2+($B$4-$B$3)*$C$3+(C8-$B$4)*$C$4,IF(C8&gt;=$B$3,($B$3-$B$2)*$C$2+(C8-$B$3)*$C$3,(C8-$B$2)*$C$2))</f>
        <v>71.572534759358291</v>
      </c>
      <c r="F8" s="12">
        <f>D8+E8</f>
        <v>204.29196791443852</v>
      </c>
      <c r="G8" s="11">
        <f>IF(B8&gt;=$B$4,$C$4,IF(B8&gt;=$B$3,$C$3,$C$2))</f>
        <v>0.54112299465240643</v>
      </c>
      <c r="H8" s="11">
        <f>IF(C8&gt;=$B$4,$C$4,IF(C8&gt;=$B$3,$C$3,$C$2))</f>
        <v>0.54112299465240643</v>
      </c>
      <c r="I8" s="16">
        <f>B8-AVERAGE(B8:C8)</f>
        <v>56.5</v>
      </c>
      <c r="J8" s="10">
        <f>B8-I8</f>
        <v>288.5</v>
      </c>
      <c r="K8" s="10">
        <f>C8+I8</f>
        <v>288.5</v>
      </c>
      <c r="L8" s="11">
        <f>IF(J8&gt;=$B$4,($B$3-$B$2)*$C$2+($B$4-$B$3)*$C$3+(J8-$B$4)*$C$4,IF(J8&gt;=$B$3,($B$3-$B$2)*$C$2+(J8-$B$3)*$C$3,(J8-$B$2)*$C$2))</f>
        <v>102.14598395721926</v>
      </c>
      <c r="M8" s="11">
        <f>IF(K8&gt;=$B$4,($B$3-$B$2)*$C$2+($B$4-$B$3)*$C$3+(K8-$B$4)*$C$4,IF(K8&gt;=$B$3,($B$3-$B$2)*$C$2+(K8-$B$3)*$C$3,(K8-$B$2)*$C$2))</f>
        <v>102.14598395721926</v>
      </c>
      <c r="N8" s="12">
        <f>L8+M8</f>
        <v>204.29196791443852</v>
      </c>
      <c r="O8" s="12">
        <f>F8-N8</f>
        <v>0</v>
      </c>
      <c r="P8" s="12">
        <f>M8-E8</f>
        <v>30.573449197860967</v>
      </c>
      <c r="Q8" s="12">
        <f>P8+O8</f>
        <v>30.573449197860967</v>
      </c>
    </row>
    <row r="9" spans="1:17" x14ac:dyDescent="0.25">
      <c r="A9" s="8">
        <v>2</v>
      </c>
      <c r="B9" s="8">
        <v>362</v>
      </c>
      <c r="C9" s="8">
        <v>188</v>
      </c>
      <c r="D9" s="11">
        <f t="shared" ref="D9:E13" si="0">IF(B9&gt;=$B$4,($B$3-$B$2)*$C$2+($B$4-$B$3)*$C$3+(B9-$B$4)*$C$4,IF(B9&gt;=$B$3,($B$3-$B$2)*$C$2+(B9-$B$3)*$C$3,(B9-$B$2)*$C$2))</f>
        <v>141.91852406417112</v>
      </c>
      <c r="E9" s="11">
        <f t="shared" si="0"/>
        <v>50.865561497326205</v>
      </c>
      <c r="F9" s="12">
        <f t="shared" ref="F9:F13" si="1">D9+E9</f>
        <v>192.78408556149733</v>
      </c>
      <c r="G9" s="11">
        <f t="shared" ref="G9:H13" si="2">IF(B9&gt;=$B$4,$C$4,IF(B9&gt;=$B$3,$C$3,$C$2))</f>
        <v>0.54112299465240643</v>
      </c>
      <c r="H9" s="11">
        <f t="shared" si="2"/>
        <v>0.27056149732620322</v>
      </c>
      <c r="I9" s="16">
        <f t="shared" ref="I9:I13" si="3">B9-AVERAGE(B9:C9)</f>
        <v>87</v>
      </c>
      <c r="J9" s="10">
        <f t="shared" ref="J9:J13" si="4">B9-I9</f>
        <v>275</v>
      </c>
      <c r="K9" s="10">
        <f t="shared" ref="K9:K13" si="5">C9+I9</f>
        <v>275</v>
      </c>
      <c r="L9" s="11">
        <f t="shared" ref="L9:M13" si="6">IF(J9&gt;=$B$4,($B$3-$B$2)*$C$2+($B$4-$B$3)*$C$3+(J9-$B$4)*$C$4,IF(J9&gt;=$B$3,($B$3-$B$2)*$C$2+(J9-$B$3)*$C$3,(J9-$B$2)*$C$2))</f>
        <v>94.840823529411779</v>
      </c>
      <c r="M9" s="11">
        <f t="shared" si="6"/>
        <v>94.840823529411779</v>
      </c>
      <c r="N9" s="12">
        <f t="shared" ref="N9:N13" si="7">L9+M9</f>
        <v>189.68164705882356</v>
      </c>
      <c r="O9" s="12">
        <f t="shared" ref="O9:O13" si="8">F9-N9</f>
        <v>3.1024385026737775</v>
      </c>
      <c r="P9" s="12">
        <f t="shared" ref="P9:P13" si="9">M9-E9</f>
        <v>43.975262032085574</v>
      </c>
      <c r="Q9" s="12">
        <f t="shared" ref="Q9:Q13" si="10">P9+O9</f>
        <v>47.077700534759352</v>
      </c>
    </row>
    <row r="10" spans="1:17" x14ac:dyDescent="0.25">
      <c r="A10" s="8">
        <v>3</v>
      </c>
      <c r="B10" s="8">
        <v>483</v>
      </c>
      <c r="C10" s="8">
        <v>264</v>
      </c>
      <c r="D10" s="11">
        <f t="shared" si="0"/>
        <v>266.37681283422461</v>
      </c>
      <c r="E10" s="11">
        <f t="shared" si="0"/>
        <v>88.888470588235293</v>
      </c>
      <c r="F10" s="12">
        <f t="shared" si="1"/>
        <v>355.2652834224599</v>
      </c>
      <c r="G10" s="11">
        <f t="shared" si="2"/>
        <v>1.0822459893048129</v>
      </c>
      <c r="H10" s="11">
        <f t="shared" si="2"/>
        <v>0.54112299465240643</v>
      </c>
      <c r="I10" s="16">
        <f t="shared" si="3"/>
        <v>109.5</v>
      </c>
      <c r="J10" s="10">
        <f t="shared" si="4"/>
        <v>373.5</v>
      </c>
      <c r="K10" s="10">
        <f t="shared" si="5"/>
        <v>373.5</v>
      </c>
      <c r="L10" s="11">
        <f t="shared" si="6"/>
        <v>148.14143850267379</v>
      </c>
      <c r="M10" s="11">
        <f t="shared" si="6"/>
        <v>148.14143850267379</v>
      </c>
      <c r="N10" s="12">
        <f t="shared" si="7"/>
        <v>296.28287700534759</v>
      </c>
      <c r="O10" s="12">
        <f t="shared" si="8"/>
        <v>58.982406417112315</v>
      </c>
      <c r="P10" s="12">
        <f t="shared" si="9"/>
        <v>59.2529679144385</v>
      </c>
      <c r="Q10" s="12">
        <f t="shared" si="10"/>
        <v>118.23537433155082</v>
      </c>
    </row>
    <row r="11" spans="1:17" x14ac:dyDescent="0.25">
      <c r="A11" s="8">
        <v>4</v>
      </c>
      <c r="B11" s="8">
        <v>363</v>
      </c>
      <c r="C11" s="8">
        <v>311</v>
      </c>
      <c r="D11" s="11">
        <f t="shared" si="0"/>
        <v>142.45964705882352</v>
      </c>
      <c r="E11" s="11">
        <f t="shared" si="0"/>
        <v>114.3212513368984</v>
      </c>
      <c r="F11" s="12">
        <f t="shared" si="1"/>
        <v>256.78089839572192</v>
      </c>
      <c r="G11" s="11">
        <f t="shared" si="2"/>
        <v>0.54112299465240643</v>
      </c>
      <c r="H11" s="11">
        <f t="shared" si="2"/>
        <v>0.54112299465240643</v>
      </c>
      <c r="I11" s="16">
        <f t="shared" si="3"/>
        <v>26</v>
      </c>
      <c r="J11" s="10">
        <f t="shared" si="4"/>
        <v>337</v>
      </c>
      <c r="K11" s="10">
        <f t="shared" si="5"/>
        <v>337</v>
      </c>
      <c r="L11" s="11">
        <f t="shared" si="6"/>
        <v>128.39044919786096</v>
      </c>
      <c r="M11" s="11">
        <f t="shared" si="6"/>
        <v>128.39044919786096</v>
      </c>
      <c r="N11" s="12">
        <f t="shared" si="7"/>
        <v>256.78089839572192</v>
      </c>
      <c r="O11" s="12">
        <f t="shared" si="8"/>
        <v>0</v>
      </c>
      <c r="P11" s="12">
        <f t="shared" si="9"/>
        <v>14.069197860962561</v>
      </c>
      <c r="Q11" s="12">
        <f t="shared" si="10"/>
        <v>14.069197860962561</v>
      </c>
    </row>
    <row r="12" spans="1:17" x14ac:dyDescent="0.25">
      <c r="A12" s="8">
        <v>5</v>
      </c>
      <c r="B12" s="8">
        <v>458</v>
      </c>
      <c r="C12" s="8">
        <v>198</v>
      </c>
      <c r="D12" s="11">
        <f t="shared" si="0"/>
        <v>239.32066310160428</v>
      </c>
      <c r="E12" s="11">
        <f t="shared" si="0"/>
        <v>53.571176470588235</v>
      </c>
      <c r="F12" s="12">
        <f t="shared" si="1"/>
        <v>292.89183957219251</v>
      </c>
      <c r="G12" s="11">
        <f t="shared" si="2"/>
        <v>1.0822459893048129</v>
      </c>
      <c r="H12" s="11">
        <f t="shared" si="2"/>
        <v>0.27056149732620322</v>
      </c>
      <c r="I12" s="16">
        <f t="shared" si="3"/>
        <v>130</v>
      </c>
      <c r="J12" s="10">
        <f t="shared" si="4"/>
        <v>328</v>
      </c>
      <c r="K12" s="10">
        <f t="shared" si="5"/>
        <v>328</v>
      </c>
      <c r="L12" s="11">
        <f t="shared" si="6"/>
        <v>123.52034224598931</v>
      </c>
      <c r="M12" s="11">
        <f t="shared" si="6"/>
        <v>123.52034224598931</v>
      </c>
      <c r="N12" s="12">
        <f t="shared" si="7"/>
        <v>247.04068449197862</v>
      </c>
      <c r="O12" s="12">
        <f t="shared" si="8"/>
        <v>45.851155080213886</v>
      </c>
      <c r="P12" s="12">
        <f t="shared" si="9"/>
        <v>69.94916577540107</v>
      </c>
      <c r="Q12" s="12">
        <f t="shared" si="10"/>
        <v>115.80032085561496</v>
      </c>
    </row>
    <row r="13" spans="1:17" x14ac:dyDescent="0.25">
      <c r="A13" s="8">
        <v>6</v>
      </c>
      <c r="B13" s="8">
        <v>504</v>
      </c>
      <c r="C13" s="8">
        <v>197</v>
      </c>
      <c r="D13" s="11">
        <f t="shared" si="0"/>
        <v>289.10397860962564</v>
      </c>
      <c r="E13" s="11">
        <f t="shared" si="0"/>
        <v>53.300614973262036</v>
      </c>
      <c r="F13" s="12">
        <f t="shared" si="1"/>
        <v>342.40459358288768</v>
      </c>
      <c r="G13" s="11">
        <f t="shared" si="2"/>
        <v>1.0822459893048129</v>
      </c>
      <c r="H13" s="11">
        <f t="shared" si="2"/>
        <v>0.27056149732620322</v>
      </c>
      <c r="I13" s="16">
        <f t="shared" si="3"/>
        <v>153.5</v>
      </c>
      <c r="J13" s="10">
        <f t="shared" si="4"/>
        <v>350.5</v>
      </c>
      <c r="K13" s="10">
        <f t="shared" si="5"/>
        <v>350.5</v>
      </c>
      <c r="L13" s="11">
        <f t="shared" si="6"/>
        <v>135.69560962566845</v>
      </c>
      <c r="M13" s="11">
        <f t="shared" si="6"/>
        <v>135.69560962566845</v>
      </c>
      <c r="N13" s="12">
        <f t="shared" si="7"/>
        <v>271.39121925133691</v>
      </c>
      <c r="O13" s="12">
        <f t="shared" si="8"/>
        <v>71.013374331550779</v>
      </c>
      <c r="P13" s="12">
        <f t="shared" si="9"/>
        <v>82.39499465240641</v>
      </c>
      <c r="Q13" s="12">
        <f t="shared" si="10"/>
        <v>153.40836898395719</v>
      </c>
    </row>
    <row r="15" spans="1:17" x14ac:dyDescent="0.25">
      <c r="E15" s="4"/>
      <c r="K15" s="6"/>
      <c r="L15" s="13"/>
      <c r="O15" s="18">
        <f>SUM(O8:O13)</f>
        <v>178.94937433155076</v>
      </c>
      <c r="P15" t="s">
        <v>20</v>
      </c>
    </row>
    <row r="16" spans="1:17" x14ac:dyDescent="0.25">
      <c r="K16" s="6"/>
    </row>
    <row r="17" spans="11:11" x14ac:dyDescent="0.25">
      <c r="K17" s="6"/>
    </row>
    <row r="18" spans="11:11" x14ac:dyDescent="0.25">
      <c r="K18" s="6"/>
    </row>
    <row r="19" spans="11:11" x14ac:dyDescent="0.25">
      <c r="K19" s="6"/>
    </row>
    <row r="20" spans="11:11" x14ac:dyDescent="0.25">
      <c r="K20" s="6"/>
    </row>
  </sheetData>
  <pageMargins left="0.7" right="0.7" top="0.75" bottom="0.75" header="0.3" footer="0.3"/>
  <ignoredErrors>
    <ignoredError sqref="I8" formulaRange="1"/>
  </ignoredErrors>
  <drawing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F22" sqref="F22"/>
    </sheetView>
  </sheetViews>
  <sheetFormatPr defaultRowHeight="15" x14ac:dyDescent="0.25"/>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I9" sqref="I9"/>
    </sheetView>
  </sheetViews>
  <sheetFormatPr defaultRowHeight="15" x14ac:dyDescent="0.25"/>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Need Help</vt:lpstr>
      <vt:lpstr>Case 1</vt:lpstr>
      <vt:lpstr>Case 2</vt:lpstr>
      <vt:lpstr>Case 3</vt:lpstr>
      <vt:lpstr>Case 4</vt:lpstr>
      <vt:lpstr>Case 5</vt:lpstr>
      <vt:lpstr>Case 6</vt:lpstr>
      <vt:lpstr>Case 7</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2014-11-18T08:14:56Z</dcterms:modified>
</cp:coreProperties>
</file>