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harts/chart2.xml" ContentType="application/vnd.openxmlformats-officedocument.drawingml.chart+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3.xml" ContentType="application/vnd.openxmlformats-officedocument.drawingml.chart+xml"/>
  <Override PartName="/xl/drawings/drawing9.xml" ContentType="application/vnd.openxmlformats-officedocument.drawing+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drawings/drawing14.xml" ContentType="application/vnd.openxmlformats-officedocument.drawing+xml"/>
  <Override PartName="/xl/charts/chart7.xml" ContentType="application/vnd.openxmlformats-officedocument.drawingml.chart+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8.xml" ContentType="application/vnd.openxmlformats-officedocument.drawingml.chart+xml"/>
  <Override PartName="/xl/drawings/drawing18.xml" ContentType="application/vnd.openxmlformats-officedocument.drawing+xml"/>
  <Override PartName="/xl/charts/chart9.xml" ContentType="application/vnd.openxmlformats-officedocument.drawingml.chart+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harts/chart10.xml" ContentType="application/vnd.openxmlformats-officedocument.drawingml.chart+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comments1.xml" ContentType="application/vnd.openxmlformats-officedocument.spreadsheetml.comments+xml"/>
  <Override PartName="/xl/charts/chart11.xml" ContentType="application/vnd.openxmlformats-officedocument.drawingml.chart+xml"/>
  <Override PartName="/xl/drawings/drawing33.xml" ContentType="application/vnd.openxmlformats-officedocument.drawing+xml"/>
  <Override PartName="/xl/charts/chart12.xml" ContentType="application/vnd.openxmlformats-officedocument.drawingml.chart+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comments2.xml" ContentType="application/vnd.openxmlformats-officedocument.spreadsheetml.comments+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comments3.xml" ContentType="application/vnd.openxmlformats-officedocument.spreadsheetml.comments+xml"/>
  <Override PartName="/xl/drawings/drawing44.xml" ContentType="application/vnd.openxmlformats-officedocument.drawing+xml"/>
  <Override PartName="/xl/drawings/drawing45.xml" ContentType="application/vnd.openxmlformats-officedocument.drawing+xml"/>
  <Override PartName="/xl/comments4.xml" ContentType="application/vnd.openxmlformats-officedocument.spreadsheetml.comments+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codeName="ThisWorkbook" defaultThemeVersion="124226"/>
  <bookViews>
    <workbookView xWindow="15330" yWindow="45" windowWidth="5175" windowHeight="8115"/>
  </bookViews>
  <sheets>
    <sheet name="Intro" sheetId="103" r:id="rId1"/>
    <sheet name="A. Linear Equation Definitions" sheetId="17" r:id="rId2"/>
    <sheet name="B. Graphing Lines" sheetId="18" r:id="rId3"/>
    <sheet name="Quiz 1" sheetId="16" r:id="rId4"/>
    <sheet name="1. Linear Demand Concept" sheetId="1" r:id="rId5"/>
    <sheet name="2. Linear Demand Regression" sheetId="6" r:id="rId6"/>
    <sheet name="3. Regression Report" sheetId="7" r:id="rId7"/>
    <sheet name="4. Visual" sheetId="8" r:id="rId8"/>
    <sheet name="Quiz 2" sheetId="19" r:id="rId9"/>
    <sheet name="5. Nonlinear Demand" sheetId="9" r:id="rId10"/>
    <sheet name="6. Straight Up Regression" sheetId="12" r:id="rId11"/>
    <sheet name="7. SUR Results" sheetId="13" r:id="rId12"/>
    <sheet name="8. Transform the Variables" sheetId="14" r:id="rId13"/>
    <sheet name="9. Ln Regression Report" sheetId="15" r:id="rId14"/>
    <sheet name="10. Comparison" sheetId="23" r:id="rId15"/>
    <sheet name="Quiz 3" sheetId="24" r:id="rId16"/>
    <sheet name="11. Dummy Variables" sheetId="27" r:id="rId17"/>
    <sheet name="12. Without Dummy" sheetId="30" r:id="rId18"/>
    <sheet name="13. With Dummy" sheetId="31" r:id="rId19"/>
    <sheet name="Quiz 4" sheetId="33" r:id="rId20"/>
    <sheet name="14. Dummy with Log-Log" sheetId="34" r:id="rId21"/>
    <sheet name="15. Dummy with Log-Log Results" sheetId="36" r:id="rId22"/>
    <sheet name="Quiz 5" sheetId="42" r:id="rId23"/>
    <sheet name="16.  Statistics Testing" sheetId="48" r:id="rId24"/>
    <sheet name="17. Regression Results" sheetId="55" r:id="rId25"/>
    <sheet name="18. R^2" sheetId="56" r:id="rId26"/>
    <sheet name="19. Standard Error" sheetId="57" r:id="rId27"/>
    <sheet name="20.  F-Test" sheetId="58" r:id="rId28"/>
    <sheet name="21.  T-Test" sheetId="59" r:id="rId29"/>
    <sheet name="22.  DW-Test" sheetId="60" r:id="rId30"/>
    <sheet name="23. Tests Summary (Future Ref.)" sheetId="61" r:id="rId31"/>
    <sheet name="Quiz 6" sheetId="53" r:id="rId32"/>
    <sheet name="24. Normal Residuals" sheetId="63" r:id="rId33"/>
    <sheet name="25. Homoskedasticity" sheetId="62" r:id="rId34"/>
    <sheet name="26. Independent Inputs" sheetId="65" r:id="rId35"/>
    <sheet name="27. Endogeneity" sheetId="66" r:id="rId36"/>
    <sheet name="Quiz 7" sheetId="68" r:id="rId37"/>
    <sheet name="28. Holdout Samples" sheetId="52" r:id="rId38"/>
    <sheet name="29. Holdout Regression" sheetId="71" r:id="rId39"/>
    <sheet name="30. Excel Tricks" sheetId="72" r:id="rId40"/>
    <sheet name="31. RMSE" sheetId="73" r:id="rId41"/>
    <sheet name="32. MAPE" sheetId="74" r:id="rId42"/>
    <sheet name="Quiz 8" sheetId="75" r:id="rId43"/>
    <sheet name="33. Hedonic Pricing" sheetId="89" r:id="rId44"/>
    <sheet name="34. Linear Results" sheetId="92" r:id="rId45"/>
    <sheet name="35. Log-Log Results" sheetId="96" r:id="rId46"/>
    <sheet name="36. Try to Simplify" sheetId="98" r:id="rId47"/>
    <sheet name="37. Restricted Model" sheetId="99" r:id="rId48"/>
    <sheet name="38. Compare Models" sheetId="100" r:id="rId49"/>
    <sheet name="Final Exam" sheetId="85" r:id="rId50"/>
  </sheets>
  <definedNames>
    <definedName name="F_statistic">'38. Compare Models'!$F$8</definedName>
    <definedName name="k__Unrestricted">'38. Compare Models'!$F$7</definedName>
    <definedName name="N__Unrestricted">'38. Compare Models'!$F$6</definedName>
    <definedName name="NIR">'38. Compare Models'!$F$5</definedName>
    <definedName name="solver_eng" localSheetId="19" hidden="1">1</definedName>
    <definedName name="solver_neg" localSheetId="19" hidden="1">1</definedName>
    <definedName name="solver_num" localSheetId="19" hidden="1">0</definedName>
    <definedName name="solver_opt" localSheetId="19" hidden="1">'Quiz 4'!$C$7</definedName>
    <definedName name="solver_typ" localSheetId="19" hidden="1">1</definedName>
    <definedName name="solver_val" localSheetId="19" hidden="1">0</definedName>
    <definedName name="solver_ver" localSheetId="19" hidden="1">3</definedName>
    <definedName name="SSResidual__Restricted">'38. Compare Models'!$F$3</definedName>
    <definedName name="SSResidual__Unrestricted">'38. Compare Models'!$F$4</definedName>
  </definedNames>
  <calcPr calcId="145621"/>
</workbook>
</file>

<file path=xl/calcChain.xml><?xml version="1.0" encoding="utf-8"?>
<calcChain xmlns="http://schemas.openxmlformats.org/spreadsheetml/2006/main">
  <c r="E3" i="85" l="1"/>
  <c r="E4" i="85"/>
  <c r="E5" i="85"/>
  <c r="E6" i="85"/>
  <c r="F7" i="85"/>
  <c r="E8" i="85"/>
  <c r="E9" i="85"/>
  <c r="E10" i="85"/>
  <c r="E11" i="85"/>
  <c r="F12" i="85"/>
  <c r="E13" i="85"/>
  <c r="E14" i="85"/>
  <c r="E15" i="85"/>
  <c r="E16" i="85"/>
  <c r="F17" i="85"/>
  <c r="G17" i="85" s="1"/>
  <c r="E18" i="85"/>
  <c r="E19" i="85"/>
  <c r="E20" i="85"/>
  <c r="E21" i="85"/>
  <c r="F22" i="85"/>
  <c r="E23" i="85"/>
  <c r="E24" i="85"/>
  <c r="E25" i="85"/>
  <c r="F2" i="85"/>
  <c r="C3" i="85"/>
  <c r="Q3" i="85" s="1"/>
  <c r="C4" i="85"/>
  <c r="Q4" i="85" s="1"/>
  <c r="C5" i="85"/>
  <c r="Q5" i="85" s="1"/>
  <c r="C6" i="85"/>
  <c r="Q6" i="85" s="1"/>
  <c r="C7" i="85"/>
  <c r="Q7" i="85" s="1"/>
  <c r="C8" i="85"/>
  <c r="Q8" i="85" s="1"/>
  <c r="C9" i="85"/>
  <c r="C10" i="85"/>
  <c r="Q10" i="85" s="1"/>
  <c r="C11" i="85"/>
  <c r="Q11" i="85" s="1"/>
  <c r="C12" i="85"/>
  <c r="Q12" i="85" s="1"/>
  <c r="C13" i="85"/>
  <c r="Q13" i="85" s="1"/>
  <c r="C14" i="85"/>
  <c r="Q14" i="85" s="1"/>
  <c r="C15" i="85"/>
  <c r="Q15" i="85" s="1"/>
  <c r="C16" i="85"/>
  <c r="Q16" i="85" s="1"/>
  <c r="C17" i="85"/>
  <c r="Q17" i="85" s="1"/>
  <c r="C18" i="85"/>
  <c r="Q18" i="85" s="1"/>
  <c r="C19" i="85"/>
  <c r="Q19" i="85" s="1"/>
  <c r="C20" i="85"/>
  <c r="Q20" i="85" s="1"/>
  <c r="C21" i="85"/>
  <c r="Q21" i="85" s="1"/>
  <c r="C22" i="85"/>
  <c r="Q22" i="85" s="1"/>
  <c r="C23" i="85"/>
  <c r="Q23" i="85" s="1"/>
  <c r="C24" i="85"/>
  <c r="Q24" i="85" s="1"/>
  <c r="C25" i="85"/>
  <c r="C2" i="85"/>
  <c r="Q2" i="85" s="1"/>
  <c r="D3" i="85"/>
  <c r="R3" i="85" s="1"/>
  <c r="D4" i="85"/>
  <c r="R4" i="85" s="1"/>
  <c r="D5" i="85"/>
  <c r="R5" i="85" s="1"/>
  <c r="D6" i="85"/>
  <c r="R6" i="85" s="1"/>
  <c r="D7" i="85"/>
  <c r="R7" i="85" s="1"/>
  <c r="D8" i="85"/>
  <c r="R8" i="85" s="1"/>
  <c r="D9" i="85"/>
  <c r="R9" i="85" s="1"/>
  <c r="D10" i="85"/>
  <c r="R10" i="85" s="1"/>
  <c r="D11" i="85"/>
  <c r="R11" i="85" s="1"/>
  <c r="D12" i="85"/>
  <c r="R12" i="85" s="1"/>
  <c r="D13" i="85"/>
  <c r="R13" i="85" s="1"/>
  <c r="D14" i="85"/>
  <c r="R14" i="85" s="1"/>
  <c r="D15" i="85"/>
  <c r="R15" i="85" s="1"/>
  <c r="D16" i="85"/>
  <c r="R16" i="85" s="1"/>
  <c r="D17" i="85"/>
  <c r="R17" i="85" s="1"/>
  <c r="D18" i="85"/>
  <c r="R18" i="85" s="1"/>
  <c r="D19" i="85"/>
  <c r="R19" i="85" s="1"/>
  <c r="D20" i="85"/>
  <c r="R20" i="85" s="1"/>
  <c r="D21" i="85"/>
  <c r="R21" i="85" s="1"/>
  <c r="D22" i="85"/>
  <c r="R22" i="85" s="1"/>
  <c r="D23" i="85"/>
  <c r="R23" i="85" s="1"/>
  <c r="D24" i="85"/>
  <c r="R24" i="85" s="1"/>
  <c r="D25" i="85"/>
  <c r="R25" i="85" s="1"/>
  <c r="D2" i="85"/>
  <c r="R2" i="85" s="1"/>
  <c r="Q1" i="85"/>
  <c r="R1" i="85"/>
  <c r="P1" i="85"/>
  <c r="F23" i="85" l="1"/>
  <c r="G23" i="85" s="1"/>
  <c r="F19" i="85"/>
  <c r="G19" i="85" s="1"/>
  <c r="F15" i="85"/>
  <c r="G15" i="85" s="1"/>
  <c r="F3" i="85"/>
  <c r="G3" i="85" s="1"/>
  <c r="F18" i="85"/>
  <c r="G18" i="85" s="1"/>
  <c r="F14" i="85"/>
  <c r="G6" i="85"/>
  <c r="B6" i="85" s="1"/>
  <c r="P6" i="85" s="1"/>
  <c r="F25" i="85"/>
  <c r="G25" i="85" s="1"/>
  <c r="F13" i="85"/>
  <c r="G13" i="85" s="1"/>
  <c r="F5" i="85"/>
  <c r="F24" i="85"/>
  <c r="G24" i="85" s="1"/>
  <c r="F20" i="85"/>
  <c r="F8" i="85"/>
  <c r="G8" i="85" s="1"/>
  <c r="F4" i="85"/>
  <c r="G4" i="85" s="1"/>
  <c r="F10" i="85"/>
  <c r="F9" i="85"/>
  <c r="G9" i="85" s="1"/>
  <c r="Q9" i="85"/>
  <c r="Q25" i="85"/>
  <c r="B17" i="85"/>
  <c r="P17" i="85" s="1"/>
  <c r="G22" i="85"/>
  <c r="B22" i="85" s="1"/>
  <c r="P22" i="85" s="1"/>
  <c r="G21" i="85"/>
  <c r="G16" i="85"/>
  <c r="G12" i="85"/>
  <c r="B12" i="85" s="1"/>
  <c r="P12" i="85" s="1"/>
  <c r="G11" i="85"/>
  <c r="G7" i="85"/>
  <c r="B7" i="85" s="1"/>
  <c r="P7" i="85" s="1"/>
  <c r="G2" i="85"/>
  <c r="F9" i="100"/>
  <c r="F8" i="100"/>
  <c r="F6" i="100"/>
  <c r="F7" i="100"/>
  <c r="F4" i="100"/>
  <c r="F3" i="100"/>
  <c r="F21" i="99"/>
  <c r="D21" i="99"/>
  <c r="C21" i="99"/>
  <c r="B21" i="99"/>
  <c r="F20" i="99"/>
  <c r="D20" i="99"/>
  <c r="C20" i="99"/>
  <c r="B20" i="99"/>
  <c r="F19" i="99"/>
  <c r="D19" i="99"/>
  <c r="C19" i="99"/>
  <c r="B19" i="99"/>
  <c r="F18" i="99"/>
  <c r="D18" i="99"/>
  <c r="C18" i="99"/>
  <c r="B18" i="99"/>
  <c r="F17" i="99"/>
  <c r="D17" i="99"/>
  <c r="C17" i="99"/>
  <c r="B17" i="99"/>
  <c r="F16" i="99"/>
  <c r="D16" i="99"/>
  <c r="C16" i="99"/>
  <c r="B16" i="99"/>
  <c r="F15" i="99"/>
  <c r="D15" i="99"/>
  <c r="C15" i="99"/>
  <c r="B15" i="99"/>
  <c r="F14" i="99"/>
  <c r="D14" i="99"/>
  <c r="C14" i="99"/>
  <c r="B14" i="99"/>
  <c r="F13" i="99"/>
  <c r="D13" i="99"/>
  <c r="C13" i="99"/>
  <c r="B13" i="99"/>
  <c r="F12" i="99"/>
  <c r="D12" i="99"/>
  <c r="C12" i="99"/>
  <c r="B12" i="99"/>
  <c r="F11" i="99"/>
  <c r="D11" i="99"/>
  <c r="C11" i="99"/>
  <c r="B11" i="99"/>
  <c r="F10" i="99"/>
  <c r="D10" i="99"/>
  <c r="C10" i="99"/>
  <c r="B10" i="99"/>
  <c r="F9" i="99"/>
  <c r="D9" i="99"/>
  <c r="C9" i="99"/>
  <c r="B9" i="99"/>
  <c r="F8" i="99"/>
  <c r="D8" i="99"/>
  <c r="C8" i="99"/>
  <c r="B8" i="99"/>
  <c r="F7" i="99"/>
  <c r="D7" i="99"/>
  <c r="C7" i="99"/>
  <c r="B7" i="99"/>
  <c r="F6" i="99"/>
  <c r="D6" i="99"/>
  <c r="C6" i="99"/>
  <c r="B6" i="99"/>
  <c r="F5" i="99"/>
  <c r="D5" i="99"/>
  <c r="C5" i="99"/>
  <c r="B5" i="99"/>
  <c r="F4" i="99"/>
  <c r="D4" i="99"/>
  <c r="C4" i="99"/>
  <c r="B4" i="99"/>
  <c r="F3" i="99"/>
  <c r="D3" i="99"/>
  <c r="C3" i="99"/>
  <c r="B3" i="99"/>
  <c r="F2" i="99"/>
  <c r="D2" i="99"/>
  <c r="C2" i="99"/>
  <c r="B2" i="99"/>
  <c r="D14" i="98"/>
  <c r="D14" i="92"/>
  <c r="L24" i="96"/>
  <c r="L23" i="96"/>
  <c r="L22" i="96"/>
  <c r="L21" i="96"/>
  <c r="F21" i="89"/>
  <c r="D21" i="89"/>
  <c r="C21" i="89"/>
  <c r="B21" i="89"/>
  <c r="F20" i="89"/>
  <c r="D20" i="89"/>
  <c r="C20" i="89"/>
  <c r="B20" i="89"/>
  <c r="F19" i="89"/>
  <c r="D19" i="89"/>
  <c r="C19" i="89"/>
  <c r="B19" i="89"/>
  <c r="F18" i="89"/>
  <c r="D18" i="89"/>
  <c r="C18" i="89"/>
  <c r="B18" i="89"/>
  <c r="F17" i="89"/>
  <c r="D17" i="89"/>
  <c r="C17" i="89"/>
  <c r="B17" i="89"/>
  <c r="F16" i="89"/>
  <c r="D16" i="89"/>
  <c r="C16" i="89"/>
  <c r="B16" i="89"/>
  <c r="F15" i="89"/>
  <c r="D15" i="89"/>
  <c r="C15" i="89"/>
  <c r="B15" i="89"/>
  <c r="F14" i="89"/>
  <c r="D14" i="89"/>
  <c r="C14" i="89"/>
  <c r="B14" i="89"/>
  <c r="F13" i="89"/>
  <c r="D13" i="89"/>
  <c r="C13" i="89"/>
  <c r="B13" i="89"/>
  <c r="F12" i="89"/>
  <c r="D12" i="89"/>
  <c r="C12" i="89"/>
  <c r="B12" i="89"/>
  <c r="F11" i="89"/>
  <c r="D11" i="89"/>
  <c r="C11" i="89"/>
  <c r="B11" i="89"/>
  <c r="F10" i="89"/>
  <c r="D10" i="89"/>
  <c r="C10" i="89"/>
  <c r="B10" i="89"/>
  <c r="F9" i="89"/>
  <c r="D9" i="89"/>
  <c r="C9" i="89"/>
  <c r="B9" i="89"/>
  <c r="F8" i="89"/>
  <c r="D8" i="89"/>
  <c r="C8" i="89"/>
  <c r="B8" i="89"/>
  <c r="F7" i="89"/>
  <c r="D7" i="89"/>
  <c r="C7" i="89"/>
  <c r="B7" i="89"/>
  <c r="F6" i="89"/>
  <c r="D6" i="89"/>
  <c r="C6" i="89"/>
  <c r="B6" i="89"/>
  <c r="F5" i="89"/>
  <c r="D5" i="89"/>
  <c r="C5" i="89"/>
  <c r="B5" i="89"/>
  <c r="F4" i="89"/>
  <c r="D4" i="89"/>
  <c r="C4" i="89"/>
  <c r="B4" i="89"/>
  <c r="F3" i="89"/>
  <c r="D3" i="89"/>
  <c r="C3" i="89"/>
  <c r="B3" i="89"/>
  <c r="F2" i="89"/>
  <c r="D2" i="89"/>
  <c r="C2" i="89"/>
  <c r="B2" i="89"/>
  <c r="B18" i="85" l="1"/>
  <c r="P18" i="85" s="1"/>
  <c r="B9" i="85"/>
  <c r="P9" i="85" s="1"/>
  <c r="G14" i="85"/>
  <c r="B14" i="85" s="1"/>
  <c r="P14" i="85" s="1"/>
  <c r="B25" i="85"/>
  <c r="P25" i="85" s="1"/>
  <c r="B8" i="85"/>
  <c r="P8" i="85" s="1"/>
  <c r="B24" i="85"/>
  <c r="P24" i="85" s="1"/>
  <c r="B3" i="85"/>
  <c r="P3" i="85" s="1"/>
  <c r="B19" i="85"/>
  <c r="P19" i="85" s="1"/>
  <c r="B13" i="85"/>
  <c r="P13" i="85" s="1"/>
  <c r="B11" i="85"/>
  <c r="P11" i="85" s="1"/>
  <c r="G20" i="85"/>
  <c r="G5" i="85"/>
  <c r="B4" i="85"/>
  <c r="P4" i="85" s="1"/>
  <c r="B16" i="85"/>
  <c r="P16" i="85" s="1"/>
  <c r="B23" i="85"/>
  <c r="P23" i="85" s="1"/>
  <c r="B15" i="85"/>
  <c r="P15" i="85" s="1"/>
  <c r="G10" i="85"/>
  <c r="B21" i="85"/>
  <c r="P21" i="85" s="1"/>
  <c r="A5" i="99"/>
  <c r="A13" i="99"/>
  <c r="A14" i="99"/>
  <c r="A16" i="99"/>
  <c r="A21" i="99"/>
  <c r="A9" i="99"/>
  <c r="A11" i="99"/>
  <c r="A17" i="99"/>
  <c r="A19" i="99"/>
  <c r="A3" i="99"/>
  <c r="A6" i="99"/>
  <c r="A8" i="99"/>
  <c r="A7" i="99"/>
  <c r="A10" i="99"/>
  <c r="A12" i="99"/>
  <c r="A2" i="99"/>
  <c r="A4" i="99"/>
  <c r="A15" i="99"/>
  <c r="A18" i="99"/>
  <c r="A20" i="99"/>
  <c r="A3" i="89"/>
  <c r="A4" i="89"/>
  <c r="A20" i="89"/>
  <c r="A14" i="89"/>
  <c r="A8" i="89"/>
  <c r="A9" i="89"/>
  <c r="A12" i="89"/>
  <c r="A16" i="89"/>
  <c r="A17" i="89"/>
  <c r="A19" i="89"/>
  <c r="A2" i="89"/>
  <c r="A7" i="89"/>
  <c r="A13" i="89"/>
  <c r="A18" i="89"/>
  <c r="A21" i="89"/>
  <c r="A6" i="89"/>
  <c r="A11" i="89"/>
  <c r="A5" i="89"/>
  <c r="A10" i="89"/>
  <c r="A15" i="89"/>
  <c r="B10" i="85" l="1"/>
  <c r="P10" i="85" s="1"/>
  <c r="B20" i="85"/>
  <c r="P20" i="85" s="1"/>
  <c r="B5" i="85"/>
  <c r="P5" i="85" s="1"/>
  <c r="G3" i="53"/>
  <c r="G4" i="53"/>
  <c r="G5" i="53"/>
  <c r="G6" i="53"/>
  <c r="G7" i="53"/>
  <c r="G8" i="53"/>
  <c r="G9" i="53"/>
  <c r="G10" i="53"/>
  <c r="G11" i="53"/>
  <c r="G12" i="53"/>
  <c r="G13" i="53"/>
  <c r="G14" i="53"/>
  <c r="G15" i="53"/>
  <c r="G16" i="53"/>
  <c r="G17" i="53"/>
  <c r="G18" i="53"/>
  <c r="G19" i="53"/>
  <c r="G20" i="53"/>
  <c r="G21" i="53"/>
  <c r="G22" i="53"/>
  <c r="G23" i="53"/>
  <c r="G24" i="53"/>
  <c r="G25" i="53"/>
  <c r="G2" i="53"/>
  <c r="F3" i="53"/>
  <c r="F4" i="53"/>
  <c r="F5" i="53"/>
  <c r="F6" i="53"/>
  <c r="F7" i="53"/>
  <c r="F8" i="53"/>
  <c r="F9" i="53"/>
  <c r="F10" i="53"/>
  <c r="F11" i="53"/>
  <c r="F12" i="53"/>
  <c r="F13" i="53"/>
  <c r="F14" i="53"/>
  <c r="F15" i="53"/>
  <c r="F16" i="53"/>
  <c r="F17" i="53"/>
  <c r="F18" i="53"/>
  <c r="F19" i="53"/>
  <c r="F20" i="53"/>
  <c r="F21" i="53"/>
  <c r="F22" i="53"/>
  <c r="F23" i="53"/>
  <c r="F24" i="53"/>
  <c r="F25" i="53"/>
  <c r="F2" i="53"/>
  <c r="L5" i="74"/>
  <c r="L6" i="74"/>
  <c r="L7" i="74"/>
  <c r="M7" i="74" s="1"/>
  <c r="L8" i="74"/>
  <c r="L9" i="74"/>
  <c r="L10" i="74"/>
  <c r="M10" i="74" s="1"/>
  <c r="L11" i="74"/>
  <c r="M11" i="74" s="1"/>
  <c r="L12" i="74"/>
  <c r="L13" i="74"/>
  <c r="L4" i="74"/>
  <c r="M4" i="74" s="1"/>
  <c r="M5" i="74"/>
  <c r="M12" i="74"/>
  <c r="M13" i="74"/>
  <c r="M6" i="74"/>
  <c r="M8" i="74"/>
  <c r="M9" i="74"/>
  <c r="I13" i="74"/>
  <c r="K13" i="74" s="1"/>
  <c r="I12" i="74"/>
  <c r="K12" i="74" s="1"/>
  <c r="K11" i="74"/>
  <c r="I11" i="74"/>
  <c r="I10" i="74"/>
  <c r="K10" i="74" s="1"/>
  <c r="I9" i="74"/>
  <c r="K9" i="74" s="1"/>
  <c r="I8" i="74"/>
  <c r="K8" i="74" s="1"/>
  <c r="K7" i="74"/>
  <c r="I7" i="74"/>
  <c r="I6" i="74"/>
  <c r="K6" i="74" s="1"/>
  <c r="I5" i="74"/>
  <c r="K5" i="74" s="1"/>
  <c r="I4" i="74"/>
  <c r="K4" i="74" s="1"/>
  <c r="N4" i="73"/>
  <c r="M4" i="73"/>
  <c r="L5" i="73"/>
  <c r="L6" i="73"/>
  <c r="L7" i="73"/>
  <c r="L8" i="73"/>
  <c r="L9" i="73"/>
  <c r="L10" i="73"/>
  <c r="L11" i="73"/>
  <c r="L12" i="73"/>
  <c r="L13" i="73"/>
  <c r="L4" i="73"/>
  <c r="K5" i="73"/>
  <c r="K6" i="73"/>
  <c r="K7" i="73"/>
  <c r="K8" i="73"/>
  <c r="K9" i="73"/>
  <c r="K10" i="73"/>
  <c r="K11" i="73"/>
  <c r="K12" i="73"/>
  <c r="K13" i="73"/>
  <c r="K4" i="73"/>
  <c r="I13" i="73"/>
  <c r="I12" i="73"/>
  <c r="I11" i="73"/>
  <c r="I10" i="73"/>
  <c r="I9" i="73"/>
  <c r="I8" i="73"/>
  <c r="I7" i="73"/>
  <c r="I6" i="73"/>
  <c r="I5" i="73"/>
  <c r="I4" i="73"/>
  <c r="I5" i="72"/>
  <c r="I6" i="72"/>
  <c r="I7" i="72"/>
  <c r="I8" i="72"/>
  <c r="I9" i="72"/>
  <c r="I10" i="72"/>
  <c r="I11" i="72"/>
  <c r="I12" i="72"/>
  <c r="I13" i="72"/>
  <c r="I4" i="72"/>
  <c r="N4" i="74" l="1"/>
  <c r="F27" i="61"/>
  <c r="K19" i="61"/>
  <c r="K20" i="61"/>
  <c r="K18" i="61"/>
  <c r="E27" i="60" l="1"/>
  <c r="F27" i="59"/>
  <c r="G24" i="59"/>
  <c r="F24" i="59"/>
  <c r="F25" i="58"/>
  <c r="F23" i="58"/>
  <c r="D3" i="48" l="1"/>
  <c r="D4" i="48"/>
  <c r="D5" i="48"/>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2" i="48"/>
  <c r="C3" i="48"/>
  <c r="C4" i="48"/>
  <c r="C5" i="48"/>
  <c r="C6" i="48"/>
  <c r="C7" i="48"/>
  <c r="C8" i="48"/>
  <c r="C9" i="48"/>
  <c r="C10" i="48"/>
  <c r="C11" i="48"/>
  <c r="C12" i="48"/>
  <c r="C13" i="48"/>
  <c r="C14" i="48"/>
  <c r="C15" i="48"/>
  <c r="C16" i="48"/>
  <c r="C17" i="48"/>
  <c r="C18" i="48"/>
  <c r="C19" i="48"/>
  <c r="C20" i="48"/>
  <c r="C21" i="48"/>
  <c r="C22" i="48"/>
  <c r="C23" i="48"/>
  <c r="C24" i="48"/>
  <c r="C25" i="48"/>
  <c r="C26" i="48"/>
  <c r="C27" i="48"/>
  <c r="C28" i="48"/>
  <c r="C29" i="48"/>
  <c r="C30" i="48"/>
  <c r="C31" i="48"/>
  <c r="C2" i="48"/>
  <c r="B31" i="48"/>
  <c r="B3" i="48"/>
  <c r="B4" i="48"/>
  <c r="B5" i="48"/>
  <c r="B6" i="48"/>
  <c r="B7" i="48"/>
  <c r="B8" i="48"/>
  <c r="B9" i="48"/>
  <c r="B10" i="48"/>
  <c r="B11" i="48"/>
  <c r="B12" i="48"/>
  <c r="B13" i="48"/>
  <c r="B14" i="48"/>
  <c r="B15" i="48"/>
  <c r="B16" i="48"/>
  <c r="B17" i="48"/>
  <c r="B18" i="48"/>
  <c r="B19" i="48"/>
  <c r="B20" i="48"/>
  <c r="B21" i="48"/>
  <c r="B22" i="48"/>
  <c r="B23" i="48"/>
  <c r="B24" i="48"/>
  <c r="B25" i="48"/>
  <c r="B26" i="48"/>
  <c r="B27" i="48"/>
  <c r="B28" i="48"/>
  <c r="B29" i="48"/>
  <c r="B30" i="48"/>
  <c r="B2" i="48"/>
  <c r="A26" i="48" l="1"/>
  <c r="A18" i="48"/>
  <c r="A10" i="48"/>
  <c r="A27" i="48"/>
  <c r="A23" i="48"/>
  <c r="A19" i="48"/>
  <c r="A15" i="48"/>
  <c r="A11" i="48"/>
  <c r="A7" i="48"/>
  <c r="A3" i="48"/>
  <c r="A29" i="48"/>
  <c r="A21" i="48"/>
  <c r="A13" i="48"/>
  <c r="A5" i="48"/>
  <c r="A30" i="48"/>
  <c r="A22" i="48"/>
  <c r="A14" i="48"/>
  <c r="A6" i="48"/>
  <c r="A31" i="48"/>
  <c r="A25" i="48"/>
  <c r="A17" i="48"/>
  <c r="A9" i="48"/>
  <c r="A28" i="48"/>
  <c r="A24" i="48"/>
  <c r="A20" i="48"/>
  <c r="A16" i="48"/>
  <c r="A12" i="48"/>
  <c r="A8" i="48"/>
  <c r="A4" i="48"/>
  <c r="A2" i="48"/>
  <c r="B3" i="42"/>
  <c r="B4" i="42"/>
  <c r="B5" i="42"/>
  <c r="B6" i="42"/>
  <c r="B7" i="42"/>
  <c r="B8" i="42"/>
  <c r="B9" i="42"/>
  <c r="B10" i="42"/>
  <c r="B11" i="42"/>
  <c r="B12" i="42"/>
  <c r="B13" i="42"/>
  <c r="B14" i="42"/>
  <c r="B15" i="42"/>
  <c r="B16" i="42"/>
  <c r="B17" i="42"/>
  <c r="B18" i="42"/>
  <c r="B19" i="42"/>
  <c r="B20" i="42"/>
  <c r="B21" i="42"/>
  <c r="B22" i="42"/>
  <c r="B23" i="42"/>
  <c r="B24" i="42"/>
  <c r="B25" i="42"/>
  <c r="B2" i="42"/>
  <c r="K3" i="42"/>
  <c r="E3" i="42" s="1"/>
  <c r="K4" i="42"/>
  <c r="E4" i="42" s="1"/>
  <c r="K5" i="42"/>
  <c r="E5" i="42" s="1"/>
  <c r="K6" i="42"/>
  <c r="E6" i="42" s="1"/>
  <c r="K7" i="42"/>
  <c r="E7" i="42" s="1"/>
  <c r="K8" i="42"/>
  <c r="E8" i="42" s="1"/>
  <c r="K9" i="42"/>
  <c r="E9" i="42" s="1"/>
  <c r="K10" i="42"/>
  <c r="E10" i="42" s="1"/>
  <c r="K11" i="42"/>
  <c r="E11" i="42" s="1"/>
  <c r="K12" i="42"/>
  <c r="E12" i="42" s="1"/>
  <c r="K13" i="42"/>
  <c r="E13" i="42" s="1"/>
  <c r="K14" i="42"/>
  <c r="E14" i="42" s="1"/>
  <c r="K15" i="42"/>
  <c r="E15" i="42" s="1"/>
  <c r="K16" i="42"/>
  <c r="E16" i="42" s="1"/>
  <c r="K17" i="42"/>
  <c r="E17" i="42" s="1"/>
  <c r="K18" i="42"/>
  <c r="E18" i="42" s="1"/>
  <c r="K19" i="42"/>
  <c r="E19" i="42" s="1"/>
  <c r="K20" i="42"/>
  <c r="E20" i="42" s="1"/>
  <c r="K21" i="42"/>
  <c r="E21" i="42" s="1"/>
  <c r="K22" i="42"/>
  <c r="E22" i="42" s="1"/>
  <c r="K23" i="42"/>
  <c r="E23" i="42" s="1"/>
  <c r="K24" i="42"/>
  <c r="E24" i="42" s="1"/>
  <c r="K25" i="42"/>
  <c r="E25" i="42" s="1"/>
  <c r="K2" i="42"/>
  <c r="E2" i="42" s="1"/>
  <c r="J3" i="42"/>
  <c r="D3" i="42" s="1"/>
  <c r="J4" i="42"/>
  <c r="D4" i="42" s="1"/>
  <c r="J5" i="42"/>
  <c r="D5" i="42" s="1"/>
  <c r="J6" i="42"/>
  <c r="D6" i="42" s="1"/>
  <c r="J7" i="42"/>
  <c r="D7" i="42" s="1"/>
  <c r="J8" i="42"/>
  <c r="D8" i="42" s="1"/>
  <c r="J9" i="42"/>
  <c r="D9" i="42" s="1"/>
  <c r="J10" i="42"/>
  <c r="D10" i="42" s="1"/>
  <c r="J11" i="42"/>
  <c r="D11" i="42" s="1"/>
  <c r="J12" i="42"/>
  <c r="D12" i="42" s="1"/>
  <c r="J13" i="42"/>
  <c r="D13" i="42" s="1"/>
  <c r="J14" i="42"/>
  <c r="D14" i="42" s="1"/>
  <c r="J15" i="42"/>
  <c r="D15" i="42" s="1"/>
  <c r="J16" i="42"/>
  <c r="D16" i="42" s="1"/>
  <c r="J17" i="42"/>
  <c r="D17" i="42" s="1"/>
  <c r="J18" i="42"/>
  <c r="D18" i="42" s="1"/>
  <c r="J19" i="42"/>
  <c r="D19" i="42" s="1"/>
  <c r="J20" i="42"/>
  <c r="D20" i="42" s="1"/>
  <c r="J21" i="42"/>
  <c r="D21" i="42" s="1"/>
  <c r="J22" i="42"/>
  <c r="D22" i="42" s="1"/>
  <c r="J23" i="42"/>
  <c r="D23" i="42" s="1"/>
  <c r="J24" i="42"/>
  <c r="D24" i="42" s="1"/>
  <c r="J25" i="42"/>
  <c r="D25" i="42" s="1"/>
  <c r="J2" i="42"/>
  <c r="D2" i="42" s="1"/>
  <c r="I3" i="42"/>
  <c r="C3" i="42" s="1"/>
  <c r="I4" i="42"/>
  <c r="C4" i="42" s="1"/>
  <c r="I5" i="42"/>
  <c r="C5" i="42" s="1"/>
  <c r="I6" i="42"/>
  <c r="C6" i="42" s="1"/>
  <c r="I7" i="42"/>
  <c r="C7" i="42" s="1"/>
  <c r="I8" i="42"/>
  <c r="C8" i="42" s="1"/>
  <c r="I9" i="42"/>
  <c r="C9" i="42" s="1"/>
  <c r="I10" i="42"/>
  <c r="C10" i="42" s="1"/>
  <c r="I11" i="42"/>
  <c r="C11" i="42" s="1"/>
  <c r="I12" i="42"/>
  <c r="C12" i="42" s="1"/>
  <c r="I13" i="42"/>
  <c r="C13" i="42" s="1"/>
  <c r="I14" i="42"/>
  <c r="C14" i="42" s="1"/>
  <c r="I15" i="42"/>
  <c r="C15" i="42" s="1"/>
  <c r="I16" i="42"/>
  <c r="C16" i="42" s="1"/>
  <c r="I17" i="42"/>
  <c r="C17" i="42" s="1"/>
  <c r="I18" i="42"/>
  <c r="C18" i="42" s="1"/>
  <c r="I19" i="42"/>
  <c r="C19" i="42" s="1"/>
  <c r="I20" i="42"/>
  <c r="C20" i="42" s="1"/>
  <c r="I21" i="42"/>
  <c r="C21" i="42" s="1"/>
  <c r="I22" i="42"/>
  <c r="C22" i="42" s="1"/>
  <c r="I23" i="42"/>
  <c r="C23" i="42" s="1"/>
  <c r="I24" i="42"/>
  <c r="C24" i="42" s="1"/>
  <c r="I25" i="42"/>
  <c r="C25" i="42" s="1"/>
  <c r="I2" i="42"/>
  <c r="C2" i="42" s="1"/>
  <c r="C31" i="33"/>
  <c r="A31" i="33" s="1"/>
  <c r="C30" i="33"/>
  <c r="A30" i="33" s="1"/>
  <c r="C29" i="33"/>
  <c r="A29" i="33" s="1"/>
  <c r="C28" i="33"/>
  <c r="A28" i="33" s="1"/>
  <c r="C27" i="33"/>
  <c r="A27" i="33" s="1"/>
  <c r="C26" i="33"/>
  <c r="A26" i="33" s="1"/>
  <c r="C25" i="33"/>
  <c r="A25" i="33" s="1"/>
  <c r="C24" i="33"/>
  <c r="A24" i="33" s="1"/>
  <c r="C23" i="33"/>
  <c r="A23" i="33" s="1"/>
  <c r="C22" i="33"/>
  <c r="A22" i="33" s="1"/>
  <c r="C21" i="33"/>
  <c r="A21" i="33" s="1"/>
  <c r="C20" i="33"/>
  <c r="A20" i="33" s="1"/>
  <c r="C19" i="33"/>
  <c r="A19" i="33" s="1"/>
  <c r="C18" i="33"/>
  <c r="A18" i="33" s="1"/>
  <c r="C17" i="33"/>
  <c r="A17" i="33" s="1"/>
  <c r="C16" i="33"/>
  <c r="A16" i="33" s="1"/>
  <c r="C15" i="33"/>
  <c r="A15" i="33" s="1"/>
  <c r="C14" i="33"/>
  <c r="A14" i="33" s="1"/>
  <c r="C13" i="33"/>
  <c r="A13" i="33" s="1"/>
  <c r="C12" i="33"/>
  <c r="A12" i="33" s="1"/>
  <c r="C11" i="33"/>
  <c r="A11" i="33" s="1"/>
  <c r="C10" i="33"/>
  <c r="A10" i="33" s="1"/>
  <c r="C9" i="33"/>
  <c r="A9" i="33" s="1"/>
  <c r="C8" i="33"/>
  <c r="A8" i="33" s="1"/>
  <c r="C7" i="33"/>
  <c r="A7" i="33" s="1"/>
  <c r="C6" i="33"/>
  <c r="A6" i="33" s="1"/>
  <c r="C5" i="33"/>
  <c r="A5" i="33" s="1"/>
  <c r="C4" i="33"/>
  <c r="A4" i="33" s="1"/>
  <c r="C3" i="33"/>
  <c r="A3" i="33" s="1"/>
  <c r="C2" i="33"/>
  <c r="A2" i="33" s="1"/>
  <c r="L3" i="36"/>
  <c r="L4" i="36"/>
  <c r="L5" i="36"/>
  <c r="L6" i="36"/>
  <c r="L7" i="36"/>
  <c r="L8" i="36"/>
  <c r="L9" i="36"/>
  <c r="L10" i="36"/>
  <c r="L11" i="36"/>
  <c r="L12" i="36"/>
  <c r="L13" i="36"/>
  <c r="L14" i="36"/>
  <c r="L15" i="36"/>
  <c r="L16" i="36"/>
  <c r="L17" i="36"/>
  <c r="L18" i="36"/>
  <c r="L19" i="36"/>
  <c r="L20" i="36"/>
  <c r="L21" i="36"/>
  <c r="L22" i="36"/>
  <c r="L23" i="36"/>
  <c r="L24" i="36"/>
  <c r="L25" i="36"/>
  <c r="L26" i="36"/>
  <c r="L27" i="36"/>
  <c r="L28" i="36"/>
  <c r="L29" i="36"/>
  <c r="L30" i="36"/>
  <c r="L31" i="36"/>
  <c r="L32" i="36"/>
  <c r="L33" i="36"/>
  <c r="L34" i="36"/>
  <c r="L35" i="36"/>
  <c r="L36" i="36"/>
  <c r="L37" i="36"/>
  <c r="L2" i="36"/>
  <c r="K3" i="34"/>
  <c r="K4" i="34"/>
  <c r="K5" i="34"/>
  <c r="K6" i="34"/>
  <c r="K7" i="34"/>
  <c r="K8" i="34"/>
  <c r="K9" i="34"/>
  <c r="K10" i="34"/>
  <c r="K11" i="34"/>
  <c r="K12" i="34"/>
  <c r="K13" i="34"/>
  <c r="K14" i="34"/>
  <c r="K15" i="34"/>
  <c r="K16" i="34"/>
  <c r="K17" i="34"/>
  <c r="K18" i="34"/>
  <c r="K19" i="34"/>
  <c r="K20" i="34"/>
  <c r="K21" i="34"/>
  <c r="K22" i="34"/>
  <c r="K23" i="34"/>
  <c r="K24" i="34"/>
  <c r="K25" i="34"/>
  <c r="K26" i="34"/>
  <c r="K27" i="34"/>
  <c r="K28" i="34"/>
  <c r="K29" i="34"/>
  <c r="K30" i="34"/>
  <c r="K31" i="34"/>
  <c r="K32" i="34"/>
  <c r="K33" i="34"/>
  <c r="K34" i="34"/>
  <c r="K35" i="34"/>
  <c r="K36" i="34"/>
  <c r="K37" i="34"/>
  <c r="J3" i="34"/>
  <c r="J4" i="34"/>
  <c r="J5" i="34"/>
  <c r="J6" i="34"/>
  <c r="J7" i="34"/>
  <c r="J8" i="34"/>
  <c r="J9" i="34"/>
  <c r="J10" i="34"/>
  <c r="J11" i="34"/>
  <c r="J12" i="34"/>
  <c r="J13" i="34"/>
  <c r="J14" i="34"/>
  <c r="J15" i="34"/>
  <c r="J16" i="34"/>
  <c r="J17" i="34"/>
  <c r="J18" i="34"/>
  <c r="J19" i="34"/>
  <c r="J20" i="34"/>
  <c r="J21" i="34"/>
  <c r="J22" i="34"/>
  <c r="J23" i="34"/>
  <c r="J24" i="34"/>
  <c r="J25" i="34"/>
  <c r="J26" i="34"/>
  <c r="J27" i="34"/>
  <c r="J28" i="34"/>
  <c r="J29" i="34"/>
  <c r="J30" i="34"/>
  <c r="J31" i="34"/>
  <c r="J32" i="34"/>
  <c r="J33" i="34"/>
  <c r="J34" i="34"/>
  <c r="J35" i="34"/>
  <c r="J36" i="34"/>
  <c r="J37" i="34"/>
  <c r="K2" i="34"/>
  <c r="J2" i="34"/>
  <c r="A10" i="42" l="1"/>
  <c r="A2" i="42"/>
  <c r="A18" i="42"/>
  <c r="A6" i="42"/>
  <c r="A22" i="42"/>
  <c r="A14" i="42"/>
  <c r="A5" i="42"/>
  <c r="A21" i="42"/>
  <c r="A13" i="42"/>
  <c r="A25" i="42"/>
  <c r="A17" i="42"/>
  <c r="A9" i="42"/>
  <c r="A24" i="42"/>
  <c r="A16" i="42"/>
  <c r="A12" i="42"/>
  <c r="A4" i="42"/>
  <c r="A23" i="42"/>
  <c r="A19" i="42"/>
  <c r="A15" i="42"/>
  <c r="A11" i="42"/>
  <c r="A7" i="42"/>
  <c r="A3" i="42"/>
  <c r="A20" i="42"/>
  <c r="A8" i="42"/>
  <c r="G37" i="34"/>
  <c r="F37" i="34" s="1"/>
  <c r="G36" i="34"/>
  <c r="F36" i="34" s="1"/>
  <c r="G35" i="34"/>
  <c r="F35" i="34" s="1"/>
  <c r="G34" i="34"/>
  <c r="F34" i="34" s="1"/>
  <c r="G33" i="34"/>
  <c r="F33" i="34" s="1"/>
  <c r="G32" i="34"/>
  <c r="F32" i="34" s="1"/>
  <c r="G31" i="34"/>
  <c r="F31" i="34" s="1"/>
  <c r="G30" i="34"/>
  <c r="F30" i="34" s="1"/>
  <c r="G29" i="34"/>
  <c r="F29" i="34" s="1"/>
  <c r="G28" i="34"/>
  <c r="F28" i="34" s="1"/>
  <c r="G27" i="34"/>
  <c r="F27" i="34" s="1"/>
  <c r="G26" i="34"/>
  <c r="F26" i="34" s="1"/>
  <c r="G25" i="34"/>
  <c r="F25" i="34" s="1"/>
  <c r="G24" i="34"/>
  <c r="F24" i="34" s="1"/>
  <c r="G23" i="34"/>
  <c r="F23" i="34" s="1"/>
  <c r="G22" i="34"/>
  <c r="F22" i="34" s="1"/>
  <c r="G21" i="34"/>
  <c r="F21" i="34" s="1"/>
  <c r="G20" i="34"/>
  <c r="F20" i="34" s="1"/>
  <c r="G19" i="34"/>
  <c r="F19" i="34" s="1"/>
  <c r="G18" i="34"/>
  <c r="F18" i="34" s="1"/>
  <c r="G17" i="34"/>
  <c r="F17" i="34" s="1"/>
  <c r="G16" i="34"/>
  <c r="F16" i="34" s="1"/>
  <c r="G15" i="34"/>
  <c r="F15" i="34" s="1"/>
  <c r="G14" i="34"/>
  <c r="F14" i="34" s="1"/>
  <c r="G13" i="34"/>
  <c r="F13" i="34" s="1"/>
  <c r="G12" i="34"/>
  <c r="F12" i="34" s="1"/>
  <c r="G11" i="34"/>
  <c r="F11" i="34" s="1"/>
  <c r="G10" i="34"/>
  <c r="F10" i="34" s="1"/>
  <c r="G9" i="34"/>
  <c r="F9" i="34" s="1"/>
  <c r="G8" i="34"/>
  <c r="F8" i="34" s="1"/>
  <c r="G7" i="34"/>
  <c r="F7" i="34" s="1"/>
  <c r="G6" i="34"/>
  <c r="F6" i="34" s="1"/>
  <c r="G5" i="34"/>
  <c r="F5" i="34" s="1"/>
  <c r="G4" i="34"/>
  <c r="F4" i="34" s="1"/>
  <c r="G3" i="34"/>
  <c r="F3" i="34" s="1"/>
  <c r="G2" i="34"/>
  <c r="F2" i="34" s="1"/>
  <c r="C3" i="27" l="1"/>
  <c r="B3" i="27" s="1"/>
  <c r="C4" i="27"/>
  <c r="B4" i="27" s="1"/>
  <c r="C5" i="27"/>
  <c r="B5" i="27" s="1"/>
  <c r="C6" i="27"/>
  <c r="B6" i="27" s="1"/>
  <c r="C7" i="27"/>
  <c r="B7" i="27" s="1"/>
  <c r="C8" i="27"/>
  <c r="B8" i="27" s="1"/>
  <c r="C9" i="27"/>
  <c r="B9" i="27" s="1"/>
  <c r="C10" i="27"/>
  <c r="B10" i="27" s="1"/>
  <c r="C11" i="27"/>
  <c r="B11" i="27" s="1"/>
  <c r="C12" i="27"/>
  <c r="B12" i="27" s="1"/>
  <c r="C13" i="27"/>
  <c r="B13" i="27" s="1"/>
  <c r="C14" i="27"/>
  <c r="B14" i="27" s="1"/>
  <c r="C15" i="27"/>
  <c r="B15" i="27" s="1"/>
  <c r="C16" i="27"/>
  <c r="B16" i="27" s="1"/>
  <c r="C17" i="27"/>
  <c r="B17" i="27" s="1"/>
  <c r="C18" i="27"/>
  <c r="B18" i="27" s="1"/>
  <c r="C19" i="27"/>
  <c r="B19" i="27" s="1"/>
  <c r="C20" i="27"/>
  <c r="B20" i="27" s="1"/>
  <c r="C21" i="27"/>
  <c r="B21" i="27" s="1"/>
  <c r="C22" i="27"/>
  <c r="B22" i="27" s="1"/>
  <c r="C23" i="27"/>
  <c r="B23" i="27" s="1"/>
  <c r="C24" i="27"/>
  <c r="B24" i="27" s="1"/>
  <c r="C25" i="27"/>
  <c r="B25" i="27" s="1"/>
  <c r="C26" i="27"/>
  <c r="B26" i="27" s="1"/>
  <c r="C27" i="27"/>
  <c r="B27" i="27" s="1"/>
  <c r="C28" i="27"/>
  <c r="B28" i="27" s="1"/>
  <c r="C29" i="27"/>
  <c r="B29" i="27" s="1"/>
  <c r="C30" i="27"/>
  <c r="B30" i="27" s="1"/>
  <c r="C31" i="27"/>
  <c r="B31" i="27" s="1"/>
  <c r="C32" i="27"/>
  <c r="B32" i="27" s="1"/>
  <c r="C33" i="27"/>
  <c r="B33" i="27" s="1"/>
  <c r="C34" i="27"/>
  <c r="B34" i="27" s="1"/>
  <c r="C35" i="27"/>
  <c r="B35" i="27" s="1"/>
  <c r="C36" i="27"/>
  <c r="B36" i="27" s="1"/>
  <c r="C37" i="27"/>
  <c r="B37" i="27" s="1"/>
  <c r="C2" i="27"/>
  <c r="B2" i="27" s="1"/>
  <c r="F3" i="24"/>
  <c r="E3" i="24" s="1"/>
  <c r="F4" i="24"/>
  <c r="E4" i="24" s="1"/>
  <c r="F5" i="24"/>
  <c r="E5" i="24" s="1"/>
  <c r="F6" i="24"/>
  <c r="E6" i="24" s="1"/>
  <c r="F7" i="24"/>
  <c r="E7" i="24" s="1"/>
  <c r="F8" i="24"/>
  <c r="E8" i="24" s="1"/>
  <c r="F9" i="24"/>
  <c r="E9" i="24" s="1"/>
  <c r="F10" i="24"/>
  <c r="E10" i="24" s="1"/>
  <c r="F11" i="24"/>
  <c r="E11" i="24" s="1"/>
  <c r="F12" i="24"/>
  <c r="E12" i="24" s="1"/>
  <c r="F13" i="24"/>
  <c r="E13" i="24" s="1"/>
  <c r="F14" i="24"/>
  <c r="E14" i="24" s="1"/>
  <c r="F15" i="24"/>
  <c r="E15" i="24" s="1"/>
  <c r="F16" i="24"/>
  <c r="E16" i="24" s="1"/>
  <c r="F17" i="24"/>
  <c r="E17" i="24" s="1"/>
  <c r="F18" i="24"/>
  <c r="E18" i="24" s="1"/>
  <c r="F19" i="24"/>
  <c r="E19" i="24" s="1"/>
  <c r="F20" i="24"/>
  <c r="E20" i="24" s="1"/>
  <c r="F21" i="24"/>
  <c r="E21" i="24" s="1"/>
  <c r="F22" i="24"/>
  <c r="E22" i="24" s="1"/>
  <c r="F23" i="24"/>
  <c r="E23" i="24" s="1"/>
  <c r="F24" i="24"/>
  <c r="E24" i="24" s="1"/>
  <c r="F25" i="24"/>
  <c r="E25" i="24" s="1"/>
  <c r="F26" i="24"/>
  <c r="E26" i="24" s="1"/>
  <c r="F27" i="24"/>
  <c r="E27" i="24" s="1"/>
  <c r="F28" i="24"/>
  <c r="E28" i="24" s="1"/>
  <c r="F29" i="24"/>
  <c r="E29" i="24" s="1"/>
  <c r="F30" i="24"/>
  <c r="E30" i="24" s="1"/>
  <c r="F31" i="24"/>
  <c r="E31" i="24" s="1"/>
  <c r="F32" i="24"/>
  <c r="E32" i="24" s="1"/>
  <c r="F33" i="24"/>
  <c r="E33" i="24" s="1"/>
  <c r="F34" i="24"/>
  <c r="E34" i="24" s="1"/>
  <c r="F35" i="24"/>
  <c r="E35" i="24" s="1"/>
  <c r="F36" i="24"/>
  <c r="E36" i="24" s="1"/>
  <c r="F37" i="24"/>
  <c r="E37" i="24" s="1"/>
  <c r="F2" i="24"/>
  <c r="E2" i="24" s="1"/>
  <c r="E3" i="23"/>
  <c r="E4" i="23"/>
  <c r="E5" i="23"/>
  <c r="E6" i="23"/>
  <c r="E7" i="23"/>
  <c r="E8" i="23"/>
  <c r="E9" i="23"/>
  <c r="E10" i="23"/>
  <c r="E11" i="23"/>
  <c r="E12" i="23"/>
  <c r="E13" i="23"/>
  <c r="E14" i="23"/>
  <c r="E15" i="23"/>
  <c r="E16" i="23"/>
  <c r="E17" i="23"/>
  <c r="E18" i="23"/>
  <c r="E19" i="23"/>
  <c r="E20" i="23"/>
  <c r="E21" i="23"/>
  <c r="E22" i="23"/>
  <c r="E23" i="23"/>
  <c r="E24" i="23"/>
  <c r="E25" i="23"/>
  <c r="E26" i="23"/>
  <c r="E27" i="23"/>
  <c r="E28" i="23"/>
  <c r="E29" i="23"/>
  <c r="E30" i="23"/>
  <c r="E31" i="23"/>
  <c r="E32" i="23"/>
  <c r="E33" i="23"/>
  <c r="E34" i="23"/>
  <c r="E35" i="23"/>
  <c r="E36" i="23"/>
  <c r="E37" i="23"/>
  <c r="E2" i="23"/>
  <c r="P17" i="15"/>
  <c r="P15" i="15"/>
  <c r="P13" i="15"/>
  <c r="J3" i="18" l="1"/>
  <c r="J4" i="18"/>
  <c r="J5" i="18"/>
  <c r="J6" i="18"/>
  <c r="J7" i="18"/>
  <c r="J2" i="18"/>
  <c r="F3" i="14"/>
  <c r="F4" i="14"/>
  <c r="F5" i="14"/>
  <c r="F6" i="14"/>
  <c r="F7" i="14"/>
  <c r="F8" i="14"/>
  <c r="F9" i="14"/>
  <c r="F10" i="14"/>
  <c r="F11" i="14"/>
  <c r="F12" i="14"/>
  <c r="F13" i="14"/>
  <c r="F14" i="14"/>
  <c r="F15" i="14"/>
  <c r="F16" i="14"/>
  <c r="F17" i="14"/>
  <c r="F18" i="14"/>
  <c r="F19" i="14"/>
  <c r="F20" i="14"/>
  <c r="F21" i="14"/>
  <c r="F22" i="14"/>
  <c r="F23" i="14"/>
  <c r="F24" i="14"/>
  <c r="F25" i="14"/>
  <c r="F26" i="14"/>
  <c r="F27" i="14"/>
  <c r="F28" i="14"/>
  <c r="F29" i="14"/>
  <c r="F30" i="14"/>
  <c r="F31" i="14"/>
  <c r="F32" i="14"/>
  <c r="F33" i="14"/>
  <c r="F34" i="14"/>
  <c r="F35" i="14"/>
  <c r="F36" i="14"/>
  <c r="F37" i="14"/>
  <c r="F2" i="14"/>
  <c r="E3" i="14"/>
  <c r="E4" i="14"/>
  <c r="E5" i="14"/>
  <c r="E6" i="14"/>
  <c r="E7" i="14"/>
  <c r="E8" i="14"/>
  <c r="E9" i="14"/>
  <c r="E10" i="14"/>
  <c r="E11" i="14"/>
  <c r="E12" i="14"/>
  <c r="E13" i="14"/>
  <c r="E14" i="14"/>
  <c r="E15" i="14"/>
  <c r="E16" i="14"/>
  <c r="E17" i="14"/>
  <c r="E18" i="14"/>
  <c r="E19" i="14"/>
  <c r="E20" i="14"/>
  <c r="E21" i="14"/>
  <c r="E22" i="14"/>
  <c r="E23" i="14"/>
  <c r="E24" i="14"/>
  <c r="E25" i="14"/>
  <c r="E26" i="14"/>
  <c r="E27" i="14"/>
  <c r="E28" i="14"/>
  <c r="E29" i="14"/>
  <c r="E30" i="14"/>
  <c r="E31" i="14"/>
  <c r="E32" i="14"/>
  <c r="E33" i="14"/>
  <c r="E34" i="14"/>
  <c r="E35" i="14"/>
  <c r="E36" i="14"/>
  <c r="E37" i="14"/>
  <c r="E2" i="14"/>
  <c r="B2" i="85" l="1"/>
  <c r="P2" i="85" s="1"/>
</calcChain>
</file>

<file path=xl/comments1.xml><?xml version="1.0" encoding="utf-8"?>
<comments xmlns="http://schemas.openxmlformats.org/spreadsheetml/2006/main">
  <authors>
    <author>Author</author>
  </authors>
  <commentList>
    <comment ref="F36" authorId="0">
      <text>
        <r>
          <rPr>
            <b/>
            <sz val="9"/>
            <color indexed="81"/>
            <rFont val="Tahoma"/>
            <family val="2"/>
          </rPr>
          <t>Author:</t>
        </r>
        <r>
          <rPr>
            <sz val="9"/>
            <color indexed="81"/>
            <rFont val="Tahoma"/>
            <family val="2"/>
          </rPr>
          <t xml:space="preserve">
Standard Deviations from -3 to 3</t>
        </r>
      </text>
    </comment>
    <comment ref="H36" authorId="0">
      <text>
        <r>
          <rPr>
            <b/>
            <sz val="9"/>
            <color indexed="81"/>
            <rFont val="Tahoma"/>
            <family val="2"/>
          </rPr>
          <t>Author:</t>
        </r>
        <r>
          <rPr>
            <sz val="9"/>
            <color indexed="81"/>
            <rFont val="Tahoma"/>
            <family val="2"/>
          </rPr>
          <t xml:space="preserve">
Excel's Data Analysis Toolpak Histogram</t>
        </r>
      </text>
    </comment>
  </commentList>
</comments>
</file>

<file path=xl/comments2.xml><?xml version="1.0" encoding="utf-8"?>
<comments xmlns="http://schemas.openxmlformats.org/spreadsheetml/2006/main">
  <authors>
    <author>Author</author>
  </authors>
  <commentList>
    <comment ref="L3" authorId="0">
      <text>
        <r>
          <rPr>
            <b/>
            <sz val="9"/>
            <color indexed="81"/>
            <rFont val="Tahoma"/>
            <family val="2"/>
          </rPr>
          <t>Author:</t>
        </r>
        <r>
          <rPr>
            <sz val="9"/>
            <color indexed="81"/>
            <rFont val="Tahoma"/>
            <family val="2"/>
          </rPr>
          <t xml:space="preserve">
%Error = 
Error/Actual*100</t>
        </r>
      </text>
    </comment>
  </commentList>
</comments>
</file>

<file path=xl/comments3.xml><?xml version="1.0" encoding="utf-8"?>
<comments xmlns="http://schemas.openxmlformats.org/spreadsheetml/2006/main">
  <authors>
    <author>Author</author>
  </authors>
  <commentList>
    <comment ref="B7" authorId="0">
      <text>
        <r>
          <rPr>
            <b/>
            <sz val="9"/>
            <color indexed="81"/>
            <rFont val="Tahoma"/>
            <family val="2"/>
          </rPr>
          <t>Author:</t>
        </r>
        <r>
          <rPr>
            <sz val="9"/>
            <color indexed="81"/>
            <rFont val="Tahoma"/>
            <family val="2"/>
          </rPr>
          <t xml:space="preserve">
4)  SQRT(MS_Res)</t>
        </r>
      </text>
    </comment>
    <comment ref="D12" authorId="0">
      <text>
        <r>
          <rPr>
            <b/>
            <sz val="9"/>
            <color indexed="81"/>
            <rFont val="Tahoma"/>
            <family val="2"/>
          </rPr>
          <t>Author:</t>
        </r>
        <r>
          <rPr>
            <sz val="9"/>
            <color indexed="81"/>
            <rFont val="Tahoma"/>
            <family val="2"/>
          </rPr>
          <t xml:space="preserve">
5)
(TSS-SSRes)/NIR</t>
        </r>
      </text>
    </comment>
    <comment ref="E12" authorId="0">
      <text>
        <r>
          <rPr>
            <b/>
            <sz val="9"/>
            <color indexed="81"/>
            <rFont val="Tahoma"/>
            <family val="2"/>
          </rPr>
          <t>Author:</t>
        </r>
        <r>
          <rPr>
            <sz val="9"/>
            <color indexed="81"/>
            <rFont val="Tahoma"/>
            <family val="2"/>
          </rPr>
          <t xml:space="preserve">
6)  =D12/D13
=MS_Reg / MS_Res
=[(TSS-SSRes)/NIR] /
[SSRes/(N-k)]</t>
        </r>
      </text>
    </comment>
    <comment ref="D13" authorId="0">
      <text>
        <r>
          <rPr>
            <b/>
            <sz val="9"/>
            <color indexed="81"/>
            <rFont val="Tahoma"/>
            <family val="2"/>
          </rPr>
          <t>Author:</t>
        </r>
        <r>
          <rPr>
            <sz val="9"/>
            <color indexed="81"/>
            <rFont val="Tahoma"/>
            <family val="2"/>
          </rPr>
          <t xml:space="preserve">
3)  
MS_res = SS_res/(n-k);
C13/B13</t>
        </r>
      </text>
    </comment>
    <comment ref="C14" authorId="0">
      <text>
        <r>
          <rPr>
            <b/>
            <sz val="9"/>
            <color indexed="81"/>
            <rFont val="Tahoma"/>
            <family val="2"/>
          </rPr>
          <t>Author:</t>
        </r>
        <r>
          <rPr>
            <sz val="9"/>
            <color indexed="81"/>
            <rFont val="Tahoma"/>
            <family val="2"/>
          </rPr>
          <t xml:space="preserve">
1)  Total Sum of Squares</t>
        </r>
      </text>
    </comment>
    <comment ref="D14" authorId="0">
      <text>
        <r>
          <rPr>
            <b/>
            <sz val="9"/>
            <color indexed="81"/>
            <rFont val="Tahoma"/>
            <family val="2"/>
          </rPr>
          <t>Author:</t>
        </r>
        <r>
          <rPr>
            <sz val="9"/>
            <color indexed="81"/>
            <rFont val="Tahoma"/>
            <family val="2"/>
          </rPr>
          <t xml:space="preserve">
2)  
Mean of TSS =TSS/(n-1)</t>
        </r>
      </text>
    </comment>
  </commentList>
</comments>
</file>

<file path=xl/comments4.xml><?xml version="1.0" encoding="utf-8"?>
<comments xmlns="http://schemas.openxmlformats.org/spreadsheetml/2006/main">
  <authors>
    <author>Author</author>
  </authors>
  <commentList>
    <comment ref="B7" authorId="0">
      <text>
        <r>
          <rPr>
            <b/>
            <sz val="9"/>
            <color indexed="81"/>
            <rFont val="Tahoma"/>
            <family val="2"/>
          </rPr>
          <t>Author:</t>
        </r>
        <r>
          <rPr>
            <sz val="9"/>
            <color indexed="81"/>
            <rFont val="Tahoma"/>
            <family val="2"/>
          </rPr>
          <t xml:space="preserve">
4)  SQRT(MS_Res)</t>
        </r>
      </text>
    </comment>
    <comment ref="D12" authorId="0">
      <text>
        <r>
          <rPr>
            <b/>
            <sz val="9"/>
            <color indexed="81"/>
            <rFont val="Tahoma"/>
            <family val="2"/>
          </rPr>
          <t>Author:</t>
        </r>
        <r>
          <rPr>
            <sz val="9"/>
            <color indexed="81"/>
            <rFont val="Tahoma"/>
            <family val="2"/>
          </rPr>
          <t xml:space="preserve">
5)
(TSS-SSRes)/NIR</t>
        </r>
      </text>
    </comment>
    <comment ref="E12" authorId="0">
      <text>
        <r>
          <rPr>
            <b/>
            <sz val="9"/>
            <color indexed="81"/>
            <rFont val="Tahoma"/>
            <family val="2"/>
          </rPr>
          <t>Author:</t>
        </r>
        <r>
          <rPr>
            <sz val="9"/>
            <color indexed="81"/>
            <rFont val="Tahoma"/>
            <family val="2"/>
          </rPr>
          <t xml:space="preserve">
6)  =D12/D13
=MS_Reg / MS_Res
=[(TSS-SSRes)/NIR] /
[SSRes/(N-k)]</t>
        </r>
      </text>
    </comment>
    <comment ref="D13" authorId="0">
      <text>
        <r>
          <rPr>
            <b/>
            <sz val="9"/>
            <color indexed="81"/>
            <rFont val="Tahoma"/>
            <family val="2"/>
          </rPr>
          <t>Author:</t>
        </r>
        <r>
          <rPr>
            <sz val="9"/>
            <color indexed="81"/>
            <rFont val="Tahoma"/>
            <family val="2"/>
          </rPr>
          <t xml:space="preserve">
3)  
MS_res = SS_res/(n-k);
C13/B13</t>
        </r>
      </text>
    </comment>
    <comment ref="C14" authorId="0">
      <text>
        <r>
          <rPr>
            <b/>
            <sz val="9"/>
            <color indexed="81"/>
            <rFont val="Tahoma"/>
            <family val="2"/>
          </rPr>
          <t>Author:</t>
        </r>
        <r>
          <rPr>
            <sz val="9"/>
            <color indexed="81"/>
            <rFont val="Tahoma"/>
            <family val="2"/>
          </rPr>
          <t xml:space="preserve">
1)  Total Sum of Squares</t>
        </r>
      </text>
    </comment>
    <comment ref="D14" authorId="0">
      <text>
        <r>
          <rPr>
            <b/>
            <sz val="9"/>
            <color indexed="81"/>
            <rFont val="Tahoma"/>
            <family val="2"/>
          </rPr>
          <t>Author:</t>
        </r>
        <r>
          <rPr>
            <sz val="9"/>
            <color indexed="81"/>
            <rFont val="Tahoma"/>
            <family val="2"/>
          </rPr>
          <t xml:space="preserve">
2)  
Mean of TSS =TSS/(n-1)</t>
        </r>
      </text>
    </comment>
  </commentList>
</comments>
</file>

<file path=xl/sharedStrings.xml><?xml version="1.0" encoding="utf-8"?>
<sst xmlns="http://schemas.openxmlformats.org/spreadsheetml/2006/main" count="918" uniqueCount="132">
  <si>
    <t>Quantity</t>
  </si>
  <si>
    <t>Price</t>
  </si>
  <si>
    <t>SUMMARY OUTPUT</t>
  </si>
  <si>
    <t>Regression Statistics</t>
  </si>
  <si>
    <t>Multiple R</t>
  </si>
  <si>
    <t>R Square</t>
  </si>
  <si>
    <t>Adjusted R Square</t>
  </si>
  <si>
    <t>Standard Error</t>
  </si>
  <si>
    <t>Observations</t>
  </si>
  <si>
    <t>ANOVA</t>
  </si>
  <si>
    <t>Regression</t>
  </si>
  <si>
    <t>Residual</t>
  </si>
  <si>
    <t>Total</t>
  </si>
  <si>
    <t>Intercept</t>
  </si>
  <si>
    <t>df</t>
  </si>
  <si>
    <t>SS</t>
  </si>
  <si>
    <t>MS</t>
  </si>
  <si>
    <t>F</t>
  </si>
  <si>
    <t>Significance F</t>
  </si>
  <si>
    <t>Coefficients</t>
  </si>
  <si>
    <t>t Stat</t>
  </si>
  <si>
    <t>P-value</t>
  </si>
  <si>
    <t>Lower 95%</t>
  </si>
  <si>
    <t>Upper 95%</t>
  </si>
  <si>
    <t>Lower 95.0%</t>
  </si>
  <si>
    <t>Upper 95.0%</t>
  </si>
  <si>
    <t>Date</t>
  </si>
  <si>
    <t>RESIDUAL OUTPUT</t>
  </si>
  <si>
    <t>Observation</t>
  </si>
  <si>
    <t>Predicted Quantity</t>
  </si>
  <si>
    <t>Residuals</t>
  </si>
  <si>
    <t>Standard Residuals</t>
  </si>
  <si>
    <t>Ln(Quantity)</t>
  </si>
  <si>
    <t>Ln(Price)</t>
  </si>
  <si>
    <t>Predicted Ln(Quantity)</t>
  </si>
  <si>
    <t>Test Score</t>
  </si>
  <si>
    <t>Hours Studied</t>
  </si>
  <si>
    <t>=50+10*Hours Studied</t>
  </si>
  <si>
    <t>P_Yours</t>
  </si>
  <si>
    <t>P_Competitor</t>
  </si>
  <si>
    <t>Ln (Price)</t>
  </si>
  <si>
    <t>Ln (Q)</t>
  </si>
  <si>
    <t>Q</t>
  </si>
  <si>
    <t>Predicted Quantity (Linear)</t>
  </si>
  <si>
    <t>Predicted Quantity (Log)</t>
  </si>
  <si>
    <t>Instructor's Console--&gt;</t>
  </si>
  <si>
    <t>End of Quarter</t>
  </si>
  <si>
    <t>End of Trimester</t>
  </si>
  <si>
    <t>&lt;--We'll discuss this later, but academics don't like low R^2 scores.</t>
  </si>
  <si>
    <t>lnp</t>
  </si>
  <si>
    <t>Predicted lnq</t>
  </si>
  <si>
    <t>LnQ</t>
  </si>
  <si>
    <t>LnP</t>
  </si>
  <si>
    <t>Predicted</t>
  </si>
  <si>
    <t>Female</t>
  </si>
  <si>
    <t>Hours/week</t>
  </si>
  <si>
    <t>Gender</t>
  </si>
  <si>
    <t>Annual Salary ($1000s)</t>
  </si>
  <si>
    <t>Male</t>
  </si>
  <si>
    <t>Lnalpha</t>
  </si>
  <si>
    <t>LnSpeed</t>
  </si>
  <si>
    <t>LnCapacity</t>
  </si>
  <si>
    <t>LnDurability</t>
  </si>
  <si>
    <t>Speed</t>
  </si>
  <si>
    <t>Capacity</t>
  </si>
  <si>
    <t>Durability</t>
  </si>
  <si>
    <t>Year</t>
  </si>
  <si>
    <t>Quantity (units)</t>
  </si>
  <si>
    <t>Price ($)</t>
  </si>
  <si>
    <t>Income (1000s)</t>
  </si>
  <si>
    <t>Internet Advertising ($)</t>
  </si>
  <si>
    <t>Predicted Quantity (units)</t>
  </si>
  <si>
    <t>F-Crit</t>
  </si>
  <si>
    <t>T_Critical</t>
  </si>
  <si>
    <t>2-Tailed</t>
  </si>
  <si>
    <t>1-Tailed (Left)</t>
  </si>
  <si>
    <t>DW</t>
  </si>
  <si>
    <t>Reject H0?</t>
  </si>
  <si>
    <t>alpha</t>
  </si>
  <si>
    <t>Bins</t>
  </si>
  <si>
    <t>Bin</t>
  </si>
  <si>
    <t>More</t>
  </si>
  <si>
    <t>Frequency</t>
  </si>
  <si>
    <t>Period</t>
  </si>
  <si>
    <t>Actual Data</t>
  </si>
  <si>
    <t>Model</t>
  </si>
  <si>
    <t>Error</t>
  </si>
  <si>
    <t>Error^2</t>
  </si>
  <si>
    <t>E(Error^2)</t>
  </si>
  <si>
    <t>RMSE</t>
  </si>
  <si>
    <t>% Error</t>
  </si>
  <si>
    <t>Abs(%Error)</t>
  </si>
  <si>
    <t>MAPE</t>
  </si>
  <si>
    <t>Step 1</t>
  </si>
  <si>
    <t>Step 2</t>
  </si>
  <si>
    <t>Step 3</t>
  </si>
  <si>
    <t>Step 4</t>
  </si>
  <si>
    <t>Year 2011</t>
  </si>
  <si>
    <t>Year 2012</t>
  </si>
  <si>
    <t>NIR</t>
  </si>
  <si>
    <t>Price of Competitor</t>
  </si>
  <si>
    <t>Rhythm</t>
  </si>
  <si>
    <t>Bass</t>
  </si>
  <si>
    <t>Wit</t>
  </si>
  <si>
    <t>West Side</t>
  </si>
  <si>
    <t>Criority Records</t>
  </si>
  <si>
    <t>Predicted Price</t>
  </si>
  <si>
    <t>Ln(Wit)</t>
  </si>
  <si>
    <t>Ln(Rhythm)</t>
  </si>
  <si>
    <t>Predicted Ln(Price)</t>
  </si>
  <si>
    <t>2010 (Base)</t>
  </si>
  <si>
    <t>Price Index</t>
  </si>
  <si>
    <t>SSResidual (Restricted)</t>
  </si>
  <si>
    <t>k (Unrestricted)</t>
  </si>
  <si>
    <t>N (Unrestricted)</t>
  </si>
  <si>
    <t>F statistic</t>
  </si>
  <si>
    <t>SSResidual (Unrestricted)</t>
  </si>
  <si>
    <t>F critical</t>
  </si>
  <si>
    <t>NW</t>
  </si>
  <si>
    <t>SW</t>
  </si>
  <si>
    <t>NE</t>
  </si>
  <si>
    <t>SE</t>
  </si>
  <si>
    <t>#</t>
  </si>
  <si>
    <t>LnPrice</t>
  </si>
  <si>
    <t>Sugar</t>
  </si>
  <si>
    <t>Caffeine</t>
  </si>
  <si>
    <t>Kroak</t>
  </si>
  <si>
    <t>Popsee</t>
  </si>
  <si>
    <t>Other Brand</t>
  </si>
  <si>
    <t>LnSugar</t>
  </si>
  <si>
    <t>LnCaffeine</t>
  </si>
  <si>
    <t>LNB12</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</si>
</sst>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i/>
      <sz val="11"/>
      <color theme="1"/>
      <name val="Calibri"/>
      <family val="2"/>
      <scheme val="minor"/>
    </font>
    <font>
      <b/>
      <i/>
      <sz val="11"/>
      <color theme="1"/>
      <name val="Calibri"/>
      <family val="2"/>
      <scheme val="minor"/>
    </font>
    <font>
      <b/>
      <u/>
      <sz val="11"/>
      <color theme="1"/>
      <name val="Calibri"/>
      <family val="2"/>
      <scheme val="minor"/>
    </font>
    <font>
      <sz val="11"/>
      <color rgb="FF000000"/>
      <name val="Calibri"/>
      <family val="2"/>
      <scheme val="minor"/>
    </font>
    <font>
      <u/>
      <sz val="11"/>
      <color theme="1"/>
      <name val="Calibri"/>
      <family val="2"/>
      <scheme val="minor"/>
    </font>
    <font>
      <sz val="11"/>
      <name val="Calibri"/>
      <family val="2"/>
      <scheme val="minor"/>
    </font>
    <font>
      <b/>
      <i/>
      <u/>
      <sz val="11"/>
      <color theme="1"/>
      <name val="Calibri"/>
      <family val="2"/>
      <scheme val="minor"/>
    </font>
    <font>
      <sz val="9"/>
      <color indexed="81"/>
      <name val="Tahoma"/>
      <family val="2"/>
    </font>
    <font>
      <b/>
      <sz val="9"/>
      <color indexed="81"/>
      <name val="Tahoma"/>
      <family val="2"/>
    </font>
  </fonts>
  <fills count="14">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rgb="FFFFFF00"/>
        <bgColor indexed="64"/>
      </patternFill>
    </fill>
    <fill>
      <patternFill patternType="solid">
        <fgColor rgb="FF00B0F0"/>
        <bgColor indexed="64"/>
      </patternFill>
    </fill>
    <fill>
      <patternFill patternType="solid">
        <fgColor theme="5" tint="0.59999389629810485"/>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4" tint="0.79998168889431442"/>
        <bgColor indexed="64"/>
      </patternFill>
    </fill>
  </fills>
  <borders count="10">
    <border>
      <left/>
      <right/>
      <top/>
      <bottom/>
      <diagonal/>
    </border>
    <border>
      <left/>
      <right/>
      <top/>
      <bottom style="medium">
        <color indexed="64"/>
      </bottom>
      <diagonal/>
    </border>
    <border>
      <left/>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84">
    <xf numFmtId="0" fontId="0" fillId="0" borderId="0" xfId="0"/>
    <xf numFmtId="0" fontId="0" fillId="0" borderId="0" xfId="0" applyFill="1" applyBorder="1" applyAlignment="1"/>
    <xf numFmtId="0" fontId="0" fillId="0" borderId="1" xfId="0" applyFill="1" applyBorder="1" applyAlignment="1"/>
    <xf numFmtId="0" fontId="2" fillId="0" borderId="2" xfId="0" applyFont="1" applyFill="1" applyBorder="1" applyAlignment="1">
      <alignment horizontal="center"/>
    </xf>
    <xf numFmtId="0" fontId="2" fillId="0" borderId="2" xfId="0" applyFont="1" applyFill="1" applyBorder="1" applyAlignment="1">
      <alignment horizontal="centerContinuous"/>
    </xf>
    <xf numFmtId="14" fontId="0" fillId="0" borderId="0" xfId="0" applyNumberFormat="1"/>
    <xf numFmtId="0" fontId="1" fillId="0" borderId="3" xfId="0" applyFont="1" applyBorder="1"/>
    <xf numFmtId="0" fontId="0" fillId="2" borderId="0" xfId="0" applyFill="1" applyBorder="1" applyAlignment="1"/>
    <xf numFmtId="0" fontId="0" fillId="3" borderId="1" xfId="0" applyFill="1" applyBorder="1" applyAlignment="1"/>
    <xf numFmtId="0" fontId="2" fillId="0" borderId="2" xfId="0" applyFont="1" applyFill="1" applyBorder="1" applyAlignment="1">
      <alignment horizontal="left"/>
    </xf>
    <xf numFmtId="0" fontId="3" fillId="0" borderId="2" xfId="0" applyFont="1" applyFill="1" applyBorder="1" applyAlignment="1">
      <alignment horizontal="left"/>
    </xf>
    <xf numFmtId="0" fontId="4" fillId="0" borderId="0" xfId="0" applyFont="1"/>
    <xf numFmtId="0" fontId="2" fillId="3" borderId="2" xfId="0" applyFont="1" applyFill="1" applyBorder="1" applyAlignment="1">
      <alignment horizontal="center"/>
    </xf>
    <xf numFmtId="0" fontId="0" fillId="3" borderId="0" xfId="0" applyFill="1" applyBorder="1" applyAlignment="1"/>
    <xf numFmtId="0" fontId="0" fillId="3" borderId="0" xfId="0" applyFill="1"/>
    <xf numFmtId="0" fontId="0" fillId="4" borderId="0" xfId="0" applyFill="1"/>
    <xf numFmtId="0" fontId="4" fillId="2" borderId="0" xfId="0" applyFont="1" applyFill="1"/>
    <xf numFmtId="0" fontId="0" fillId="2" borderId="0" xfId="0" applyFill="1"/>
    <xf numFmtId="0" fontId="5" fillId="0" borderId="0" xfId="0" applyFont="1"/>
    <xf numFmtId="0" fontId="0" fillId="0" borderId="0" xfId="0" quotePrefix="1"/>
    <xf numFmtId="0" fontId="0" fillId="0" borderId="3" xfId="0" applyBorder="1"/>
    <xf numFmtId="0" fontId="4" fillId="3" borderId="0" xfId="0" applyFont="1" applyFill="1" applyAlignment="1">
      <alignment wrapText="1"/>
    </xf>
    <xf numFmtId="0" fontId="2" fillId="4" borderId="2" xfId="0" applyFont="1" applyFill="1" applyBorder="1" applyAlignment="1">
      <alignment horizontal="center"/>
    </xf>
    <xf numFmtId="0" fontId="0" fillId="4" borderId="0" xfId="0" applyFill="1" applyBorder="1" applyAlignment="1"/>
    <xf numFmtId="0" fontId="0" fillId="4" borderId="1" xfId="0" applyFill="1" applyBorder="1" applyAlignment="1"/>
    <xf numFmtId="0" fontId="4" fillId="4" borderId="0" xfId="0" applyFont="1" applyFill="1" applyAlignment="1">
      <alignment wrapText="1"/>
    </xf>
    <xf numFmtId="0" fontId="0" fillId="0" borderId="3" xfId="0" applyFill="1" applyBorder="1"/>
    <xf numFmtId="0" fontId="0" fillId="0" borderId="0" xfId="0" applyFill="1"/>
    <xf numFmtId="0" fontId="0" fillId="2" borderId="1" xfId="0" applyFill="1" applyBorder="1" applyAlignment="1"/>
    <xf numFmtId="0" fontId="6" fillId="0" borderId="0" xfId="0" applyFont="1"/>
    <xf numFmtId="0" fontId="0" fillId="0" borderId="0" xfId="0" applyAlignment="1">
      <alignment wrapText="1"/>
    </xf>
    <xf numFmtId="0" fontId="0" fillId="0" borderId="3" xfId="0" applyBorder="1" applyAlignment="1">
      <alignment horizontal="center" wrapText="1"/>
    </xf>
    <xf numFmtId="0" fontId="7" fillId="0" borderId="1" xfId="0" applyFont="1" applyFill="1" applyBorder="1" applyAlignment="1"/>
    <xf numFmtId="0" fontId="7" fillId="5" borderId="1" xfId="0" applyFont="1" applyFill="1" applyBorder="1" applyAlignment="1"/>
    <xf numFmtId="0" fontId="0" fillId="6" borderId="0" xfId="0" applyFill="1" applyBorder="1" applyAlignment="1"/>
    <xf numFmtId="0" fontId="0" fillId="7" borderId="0" xfId="0" applyFill="1" applyBorder="1" applyAlignment="1"/>
    <xf numFmtId="0" fontId="0" fillId="8" borderId="0" xfId="0" applyFill="1" applyBorder="1" applyAlignment="1"/>
    <xf numFmtId="0" fontId="0" fillId="9" borderId="0" xfId="0" applyFill="1" applyBorder="1" applyAlignment="1"/>
    <xf numFmtId="0" fontId="0" fillId="5" borderId="0" xfId="0" applyFill="1" applyBorder="1" applyAlignment="1"/>
    <xf numFmtId="0" fontId="0" fillId="5" borderId="0" xfId="0" applyFill="1"/>
    <xf numFmtId="0" fontId="2" fillId="10" borderId="2" xfId="0" applyFont="1" applyFill="1" applyBorder="1" applyAlignment="1">
      <alignment horizontal="center"/>
    </xf>
    <xf numFmtId="0" fontId="0" fillId="10" borderId="0" xfId="0" applyFill="1" applyBorder="1" applyAlignment="1"/>
    <xf numFmtId="0" fontId="0" fillId="10" borderId="1" xfId="0" applyFill="1" applyBorder="1" applyAlignment="1"/>
    <xf numFmtId="0" fontId="2" fillId="10" borderId="0" xfId="0" applyFont="1" applyFill="1" applyBorder="1" applyAlignment="1">
      <alignment horizontal="center"/>
    </xf>
    <xf numFmtId="0" fontId="0" fillId="10" borderId="0" xfId="0" applyFill="1"/>
    <xf numFmtId="0" fontId="8" fillId="10" borderId="0" xfId="0" applyFont="1" applyFill="1" applyBorder="1" applyAlignment="1">
      <alignment horizontal="center"/>
    </xf>
    <xf numFmtId="0" fontId="4" fillId="10" borderId="0" xfId="0" applyFont="1" applyFill="1"/>
    <xf numFmtId="0" fontId="2" fillId="2" borderId="2" xfId="0" applyFont="1" applyFill="1" applyBorder="1" applyAlignment="1">
      <alignment horizontal="center"/>
    </xf>
    <xf numFmtId="0" fontId="0" fillId="9" borderId="1" xfId="0" applyFill="1" applyBorder="1" applyAlignment="1"/>
    <xf numFmtId="0" fontId="0" fillId="9" borderId="0" xfId="0" applyFill="1"/>
    <xf numFmtId="0" fontId="6" fillId="9" borderId="0" xfId="0" applyFont="1" applyFill="1"/>
    <xf numFmtId="0" fontId="0" fillId="0" borderId="0" xfId="0" applyNumberFormat="1" applyFill="1" applyBorder="1" applyAlignment="1"/>
    <xf numFmtId="0" fontId="0" fillId="11" borderId="0" xfId="0" applyFill="1" applyBorder="1" applyAlignment="1"/>
    <xf numFmtId="0" fontId="0" fillId="11" borderId="1" xfId="0" applyFill="1" applyBorder="1" applyAlignment="1"/>
    <xf numFmtId="0" fontId="0" fillId="0" borderId="0" xfId="0" applyBorder="1" applyAlignment="1">
      <alignment horizontal="center" wrapText="1"/>
    </xf>
    <xf numFmtId="0" fontId="0" fillId="0" borderId="0" xfId="0" applyAlignment="1">
      <alignment horizontal="center"/>
    </xf>
    <xf numFmtId="0" fontId="0" fillId="0" borderId="5" xfId="0" applyBorder="1"/>
    <xf numFmtId="0" fontId="0" fillId="0" borderId="5" xfId="0" applyBorder="1" applyAlignment="1">
      <alignment horizontal="center" wrapText="1"/>
    </xf>
    <xf numFmtId="0" fontId="0" fillId="0" borderId="5" xfId="0" applyFill="1" applyBorder="1" applyAlignment="1"/>
    <xf numFmtId="0" fontId="0" fillId="0" borderId="6" xfId="0" applyBorder="1" applyAlignment="1"/>
    <xf numFmtId="0" fontId="0" fillId="0" borderId="4" xfId="0" applyBorder="1" applyAlignment="1"/>
    <xf numFmtId="0" fontId="0" fillId="0" borderId="7" xfId="0" applyBorder="1" applyAlignment="1"/>
    <xf numFmtId="0" fontId="0" fillId="0" borderId="6" xfId="0" applyBorder="1" applyAlignment="1">
      <alignment horizontal="center"/>
    </xf>
    <xf numFmtId="0" fontId="1" fillId="0" borderId="3" xfId="0" applyFont="1" applyFill="1" applyBorder="1"/>
    <xf numFmtId="0" fontId="0" fillId="0" borderId="3" xfId="0" applyBorder="1" applyAlignment="1">
      <alignment wrapText="1"/>
    </xf>
    <xf numFmtId="0" fontId="0" fillId="4" borderId="3" xfId="0" applyFill="1" applyBorder="1" applyAlignment="1">
      <alignment horizontal="center" vertical="center" wrapText="1"/>
    </xf>
    <xf numFmtId="0" fontId="0" fillId="2" borderId="3" xfId="0" applyFill="1" applyBorder="1" applyAlignment="1">
      <alignment horizontal="center" vertical="center" wrapText="1"/>
    </xf>
    <xf numFmtId="0" fontId="0" fillId="4" borderId="0" xfId="0" applyFill="1" applyAlignment="1">
      <alignment horizontal="center"/>
    </xf>
    <xf numFmtId="0" fontId="0" fillId="2" borderId="0" xfId="0" applyFill="1" applyAlignment="1">
      <alignment horizontal="center"/>
    </xf>
    <xf numFmtId="0" fontId="1" fillId="0" borderId="3" xfId="0" applyFont="1" applyBorder="1" applyAlignment="1">
      <alignment wrapText="1"/>
    </xf>
    <xf numFmtId="0" fontId="1" fillId="12" borderId="5" xfId="0" applyFont="1" applyFill="1" applyBorder="1"/>
    <xf numFmtId="0" fontId="0" fillId="12" borderId="5" xfId="0" applyFont="1" applyFill="1" applyBorder="1" applyAlignment="1">
      <alignment horizontal="center"/>
    </xf>
    <xf numFmtId="0" fontId="0" fillId="12" borderId="5" xfId="0" applyFill="1" applyBorder="1"/>
    <xf numFmtId="0" fontId="0" fillId="12" borderId="1" xfId="0" applyFill="1" applyBorder="1" applyAlignment="1"/>
    <xf numFmtId="0" fontId="0" fillId="13" borderId="5" xfId="0" applyFill="1" applyBorder="1"/>
    <xf numFmtId="0" fontId="0" fillId="0" borderId="0" xfId="0" applyAlignment="1">
      <alignment horizontal="left"/>
    </xf>
    <xf numFmtId="0" fontId="4" fillId="0" borderId="0" xfId="0" applyFont="1" applyAlignment="1">
      <alignment horizontal="left" wrapText="1"/>
    </xf>
    <xf numFmtId="0" fontId="4" fillId="0" borderId="0" xfId="0" applyFont="1" applyAlignment="1">
      <alignment wrapText="1"/>
    </xf>
    <xf numFmtId="0" fontId="0" fillId="0" borderId="5" xfId="0" applyBorder="1" applyAlignment="1">
      <alignment horizontal="center"/>
    </xf>
    <xf numFmtId="0" fontId="0" fillId="0" borderId="6" xfId="0" applyBorder="1" applyAlignment="1">
      <alignment horizontal="center"/>
    </xf>
    <xf numFmtId="0" fontId="0" fillId="0" borderId="4" xfId="0" applyBorder="1" applyAlignment="1">
      <alignment horizontal="center"/>
    </xf>
    <xf numFmtId="0" fontId="0" fillId="0" borderId="7" xfId="0" applyBorder="1" applyAlignment="1">
      <alignment horizontal="center"/>
    </xf>
    <xf numFmtId="0" fontId="0" fillId="0" borderId="8" xfId="0" applyBorder="1" applyAlignment="1">
      <alignment horizontal="center" wrapText="1"/>
    </xf>
    <xf numFmtId="0" fontId="0" fillId="0" borderId="9" xfId="0" applyBorder="1" applyAlignment="1">
      <alignment horizont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smoothMarker"/>
        <c:varyColors val="0"/>
        <c:ser>
          <c:idx val="0"/>
          <c:order val="0"/>
          <c:tx>
            <c:strRef>
              <c:f>'B. Graphing Lines'!$J$1</c:f>
              <c:strCache>
                <c:ptCount val="1"/>
                <c:pt idx="0">
                  <c:v>Test Score</c:v>
                </c:pt>
              </c:strCache>
            </c:strRef>
          </c:tx>
          <c:xVal>
            <c:numRef>
              <c:f>'B. Graphing Lines'!$I$2:$I$7</c:f>
              <c:numCache>
                <c:formatCode>General</c:formatCode>
                <c:ptCount val="6"/>
                <c:pt idx="0">
                  <c:v>0</c:v>
                </c:pt>
                <c:pt idx="1">
                  <c:v>1</c:v>
                </c:pt>
                <c:pt idx="2">
                  <c:v>2</c:v>
                </c:pt>
                <c:pt idx="3">
                  <c:v>3</c:v>
                </c:pt>
                <c:pt idx="4">
                  <c:v>4</c:v>
                </c:pt>
                <c:pt idx="5">
                  <c:v>5</c:v>
                </c:pt>
              </c:numCache>
            </c:numRef>
          </c:xVal>
          <c:yVal>
            <c:numRef>
              <c:f>'B. Graphing Lines'!$J$2:$J$7</c:f>
              <c:numCache>
                <c:formatCode>General</c:formatCode>
                <c:ptCount val="6"/>
                <c:pt idx="0">
                  <c:v>50</c:v>
                </c:pt>
                <c:pt idx="1">
                  <c:v>60</c:v>
                </c:pt>
                <c:pt idx="2">
                  <c:v>70</c:v>
                </c:pt>
                <c:pt idx="3">
                  <c:v>80</c:v>
                </c:pt>
                <c:pt idx="4">
                  <c:v>90</c:v>
                </c:pt>
                <c:pt idx="5">
                  <c:v>100</c:v>
                </c:pt>
              </c:numCache>
            </c:numRef>
          </c:yVal>
          <c:smooth val="1"/>
        </c:ser>
        <c:dLbls>
          <c:showLegendKey val="0"/>
          <c:showVal val="0"/>
          <c:showCatName val="0"/>
          <c:showSerName val="0"/>
          <c:showPercent val="0"/>
          <c:showBubbleSize val="0"/>
        </c:dLbls>
        <c:axId val="242690304"/>
        <c:axId val="242692480"/>
      </c:scatterChart>
      <c:valAx>
        <c:axId val="242690304"/>
        <c:scaling>
          <c:orientation val="minMax"/>
        </c:scaling>
        <c:delete val="0"/>
        <c:axPos val="b"/>
        <c:title>
          <c:tx>
            <c:rich>
              <a:bodyPr/>
              <a:lstStyle/>
              <a:p>
                <a:pPr>
                  <a:defRPr/>
                </a:pPr>
                <a:r>
                  <a:rPr lang="en-US"/>
                  <a:t>Hours Studied</a:t>
                </a:r>
              </a:p>
            </c:rich>
          </c:tx>
          <c:overlay val="0"/>
        </c:title>
        <c:numFmt formatCode="General" sourceLinked="1"/>
        <c:majorTickMark val="out"/>
        <c:minorTickMark val="none"/>
        <c:tickLblPos val="nextTo"/>
        <c:crossAx val="242692480"/>
        <c:crosses val="autoZero"/>
        <c:crossBetween val="midCat"/>
      </c:valAx>
      <c:valAx>
        <c:axId val="242692480"/>
        <c:scaling>
          <c:orientation val="minMax"/>
        </c:scaling>
        <c:delete val="0"/>
        <c:axPos val="l"/>
        <c:majorGridlines/>
        <c:title>
          <c:tx>
            <c:rich>
              <a:bodyPr rot="-5400000" vert="horz"/>
              <a:lstStyle/>
              <a:p>
                <a:pPr>
                  <a:defRPr/>
                </a:pPr>
                <a:r>
                  <a:rPr lang="en-US"/>
                  <a:t>Test Score</a:t>
                </a:r>
              </a:p>
            </c:rich>
          </c:tx>
          <c:overlay val="0"/>
        </c:title>
        <c:numFmt formatCode="General" sourceLinked="1"/>
        <c:majorTickMark val="out"/>
        <c:minorTickMark val="none"/>
        <c:tickLblPos val="nextTo"/>
        <c:crossAx val="24269030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v>Quantity Demanded</c:v>
          </c:tx>
          <c:spPr>
            <a:ln w="28575">
              <a:noFill/>
            </a:ln>
          </c:spPr>
          <c:xVal>
            <c:numRef>
              <c:f>'1. Linear Demand Concept'!$C$2:$C$32</c:f>
              <c:numCache>
                <c:formatCode>General</c:formatCode>
                <c:ptCount val="31"/>
                <c:pt idx="0">
                  <c:v>11</c:v>
                </c:pt>
                <c:pt idx="1">
                  <c:v>9</c:v>
                </c:pt>
                <c:pt idx="2">
                  <c:v>6</c:v>
                </c:pt>
                <c:pt idx="3">
                  <c:v>13</c:v>
                </c:pt>
                <c:pt idx="4">
                  <c:v>17</c:v>
                </c:pt>
                <c:pt idx="5">
                  <c:v>9</c:v>
                </c:pt>
                <c:pt idx="6">
                  <c:v>9</c:v>
                </c:pt>
                <c:pt idx="7">
                  <c:v>7</c:v>
                </c:pt>
                <c:pt idx="8">
                  <c:v>11</c:v>
                </c:pt>
                <c:pt idx="9">
                  <c:v>16</c:v>
                </c:pt>
                <c:pt idx="10">
                  <c:v>15</c:v>
                </c:pt>
                <c:pt idx="11">
                  <c:v>14</c:v>
                </c:pt>
                <c:pt idx="12">
                  <c:v>16</c:v>
                </c:pt>
                <c:pt idx="13">
                  <c:v>7</c:v>
                </c:pt>
                <c:pt idx="14">
                  <c:v>17</c:v>
                </c:pt>
                <c:pt idx="15">
                  <c:v>9</c:v>
                </c:pt>
                <c:pt idx="16">
                  <c:v>15</c:v>
                </c:pt>
                <c:pt idx="17">
                  <c:v>13</c:v>
                </c:pt>
                <c:pt idx="18">
                  <c:v>8</c:v>
                </c:pt>
                <c:pt idx="19">
                  <c:v>6</c:v>
                </c:pt>
                <c:pt idx="20">
                  <c:v>16</c:v>
                </c:pt>
                <c:pt idx="21">
                  <c:v>18</c:v>
                </c:pt>
                <c:pt idx="22">
                  <c:v>17</c:v>
                </c:pt>
                <c:pt idx="23">
                  <c:v>15</c:v>
                </c:pt>
                <c:pt idx="24">
                  <c:v>16</c:v>
                </c:pt>
                <c:pt idx="25">
                  <c:v>8</c:v>
                </c:pt>
                <c:pt idx="26">
                  <c:v>15</c:v>
                </c:pt>
                <c:pt idx="27">
                  <c:v>10</c:v>
                </c:pt>
                <c:pt idx="28">
                  <c:v>12</c:v>
                </c:pt>
                <c:pt idx="29">
                  <c:v>15</c:v>
                </c:pt>
                <c:pt idx="30">
                  <c:v>9</c:v>
                </c:pt>
              </c:numCache>
            </c:numRef>
          </c:xVal>
          <c:yVal>
            <c:numRef>
              <c:f>'1. Linear Demand Concept'!$B$2:$B$32</c:f>
              <c:numCache>
                <c:formatCode>General</c:formatCode>
                <c:ptCount val="31"/>
                <c:pt idx="0">
                  <c:v>17</c:v>
                </c:pt>
                <c:pt idx="1">
                  <c:v>18</c:v>
                </c:pt>
                <c:pt idx="2">
                  <c:v>20</c:v>
                </c:pt>
                <c:pt idx="3">
                  <c:v>16</c:v>
                </c:pt>
                <c:pt idx="4">
                  <c:v>12</c:v>
                </c:pt>
                <c:pt idx="5">
                  <c:v>20</c:v>
                </c:pt>
                <c:pt idx="6">
                  <c:v>18</c:v>
                </c:pt>
                <c:pt idx="7">
                  <c:v>18</c:v>
                </c:pt>
                <c:pt idx="8">
                  <c:v>17</c:v>
                </c:pt>
                <c:pt idx="9">
                  <c:v>12</c:v>
                </c:pt>
                <c:pt idx="10">
                  <c:v>11</c:v>
                </c:pt>
                <c:pt idx="11">
                  <c:v>13</c:v>
                </c:pt>
                <c:pt idx="12">
                  <c:v>13</c:v>
                </c:pt>
                <c:pt idx="13">
                  <c:v>19</c:v>
                </c:pt>
                <c:pt idx="14">
                  <c:v>11</c:v>
                </c:pt>
                <c:pt idx="15">
                  <c:v>17</c:v>
                </c:pt>
                <c:pt idx="16">
                  <c:v>11</c:v>
                </c:pt>
                <c:pt idx="17">
                  <c:v>16</c:v>
                </c:pt>
                <c:pt idx="18">
                  <c:v>19</c:v>
                </c:pt>
                <c:pt idx="19">
                  <c:v>20</c:v>
                </c:pt>
                <c:pt idx="20">
                  <c:v>12</c:v>
                </c:pt>
                <c:pt idx="21">
                  <c:v>10</c:v>
                </c:pt>
                <c:pt idx="22">
                  <c:v>11</c:v>
                </c:pt>
                <c:pt idx="23">
                  <c:v>13</c:v>
                </c:pt>
                <c:pt idx="24">
                  <c:v>11</c:v>
                </c:pt>
                <c:pt idx="25">
                  <c:v>20</c:v>
                </c:pt>
                <c:pt idx="26">
                  <c:v>11</c:v>
                </c:pt>
                <c:pt idx="27">
                  <c:v>16</c:v>
                </c:pt>
                <c:pt idx="28">
                  <c:v>14</c:v>
                </c:pt>
                <c:pt idx="29">
                  <c:v>13</c:v>
                </c:pt>
                <c:pt idx="30">
                  <c:v>18</c:v>
                </c:pt>
              </c:numCache>
            </c:numRef>
          </c:yVal>
          <c:smooth val="0"/>
        </c:ser>
        <c:dLbls>
          <c:showLegendKey val="0"/>
          <c:showVal val="0"/>
          <c:showCatName val="0"/>
          <c:showSerName val="0"/>
          <c:showPercent val="0"/>
          <c:showBubbleSize val="0"/>
        </c:dLbls>
        <c:axId val="242672768"/>
        <c:axId val="242674688"/>
      </c:scatterChart>
      <c:valAx>
        <c:axId val="242672768"/>
        <c:scaling>
          <c:orientation val="minMax"/>
        </c:scaling>
        <c:delete val="0"/>
        <c:axPos val="b"/>
        <c:title>
          <c:tx>
            <c:rich>
              <a:bodyPr/>
              <a:lstStyle/>
              <a:p>
                <a:pPr>
                  <a:defRPr/>
                </a:pPr>
                <a:r>
                  <a:rPr lang="en-US"/>
                  <a:t>Price</a:t>
                </a:r>
              </a:p>
            </c:rich>
          </c:tx>
          <c:overlay val="0"/>
        </c:title>
        <c:numFmt formatCode="General" sourceLinked="1"/>
        <c:majorTickMark val="out"/>
        <c:minorTickMark val="none"/>
        <c:tickLblPos val="nextTo"/>
        <c:crossAx val="242674688"/>
        <c:crosses val="autoZero"/>
        <c:crossBetween val="midCat"/>
      </c:valAx>
      <c:valAx>
        <c:axId val="242674688"/>
        <c:scaling>
          <c:orientation val="minMax"/>
        </c:scaling>
        <c:delete val="0"/>
        <c:axPos val="l"/>
        <c:majorGridlines/>
        <c:title>
          <c:tx>
            <c:rich>
              <a:bodyPr rot="-5400000" vert="horz"/>
              <a:lstStyle/>
              <a:p>
                <a:pPr>
                  <a:defRPr/>
                </a:pPr>
                <a:r>
                  <a:rPr lang="en-US"/>
                  <a:t>Quantity Demanded</a:t>
                </a:r>
              </a:p>
            </c:rich>
          </c:tx>
          <c:overlay val="0"/>
        </c:title>
        <c:numFmt formatCode="General" sourceLinked="1"/>
        <c:majorTickMark val="out"/>
        <c:minorTickMark val="none"/>
        <c:tickLblPos val="nextTo"/>
        <c:crossAx val="242672768"/>
        <c:crosses val="autoZero"/>
        <c:crossBetween val="midCat"/>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v>Actual Quantity</c:v>
          </c:tx>
          <c:spPr>
            <a:ln w="28575">
              <a:noFill/>
            </a:ln>
          </c:spPr>
          <c:trendline>
            <c:trendlineType val="linear"/>
            <c:dispRSqr val="0"/>
            <c:dispEq val="0"/>
          </c:trendline>
          <c:xVal>
            <c:numRef>
              <c:f>'4. Visual'!$C$2:$C$32</c:f>
              <c:numCache>
                <c:formatCode>General</c:formatCode>
                <c:ptCount val="31"/>
                <c:pt idx="0">
                  <c:v>11</c:v>
                </c:pt>
                <c:pt idx="1">
                  <c:v>9</c:v>
                </c:pt>
                <c:pt idx="2">
                  <c:v>6</c:v>
                </c:pt>
                <c:pt idx="3">
                  <c:v>13</c:v>
                </c:pt>
                <c:pt idx="4">
                  <c:v>17</c:v>
                </c:pt>
                <c:pt idx="5">
                  <c:v>9</c:v>
                </c:pt>
                <c:pt idx="6">
                  <c:v>9</c:v>
                </c:pt>
                <c:pt idx="7">
                  <c:v>7</c:v>
                </c:pt>
                <c:pt idx="8">
                  <c:v>11</c:v>
                </c:pt>
                <c:pt idx="9">
                  <c:v>16</c:v>
                </c:pt>
                <c:pt idx="10">
                  <c:v>15</c:v>
                </c:pt>
                <c:pt idx="11">
                  <c:v>14</c:v>
                </c:pt>
                <c:pt idx="12">
                  <c:v>16</c:v>
                </c:pt>
                <c:pt idx="13">
                  <c:v>7</c:v>
                </c:pt>
                <c:pt idx="14">
                  <c:v>17</c:v>
                </c:pt>
                <c:pt idx="15">
                  <c:v>9</c:v>
                </c:pt>
                <c:pt idx="16">
                  <c:v>15</c:v>
                </c:pt>
                <c:pt idx="17">
                  <c:v>13</c:v>
                </c:pt>
                <c:pt idx="18">
                  <c:v>8</c:v>
                </c:pt>
                <c:pt idx="19">
                  <c:v>6</c:v>
                </c:pt>
                <c:pt idx="20">
                  <c:v>16</c:v>
                </c:pt>
                <c:pt idx="21">
                  <c:v>18</c:v>
                </c:pt>
                <c:pt idx="22">
                  <c:v>17</c:v>
                </c:pt>
                <c:pt idx="23">
                  <c:v>15</c:v>
                </c:pt>
                <c:pt idx="24">
                  <c:v>16</c:v>
                </c:pt>
                <c:pt idx="25">
                  <c:v>8</c:v>
                </c:pt>
                <c:pt idx="26">
                  <c:v>15</c:v>
                </c:pt>
                <c:pt idx="27">
                  <c:v>10</c:v>
                </c:pt>
                <c:pt idx="28">
                  <c:v>12</c:v>
                </c:pt>
                <c:pt idx="29">
                  <c:v>15</c:v>
                </c:pt>
                <c:pt idx="30">
                  <c:v>9</c:v>
                </c:pt>
              </c:numCache>
            </c:numRef>
          </c:xVal>
          <c:yVal>
            <c:numRef>
              <c:f>'4. Visual'!$B$2:$B$32</c:f>
              <c:numCache>
                <c:formatCode>General</c:formatCode>
                <c:ptCount val="31"/>
                <c:pt idx="0">
                  <c:v>17</c:v>
                </c:pt>
                <c:pt idx="1">
                  <c:v>18</c:v>
                </c:pt>
                <c:pt idx="2">
                  <c:v>20</c:v>
                </c:pt>
                <c:pt idx="3">
                  <c:v>16</c:v>
                </c:pt>
                <c:pt idx="4">
                  <c:v>12</c:v>
                </c:pt>
                <c:pt idx="5">
                  <c:v>20</c:v>
                </c:pt>
                <c:pt idx="6">
                  <c:v>18</c:v>
                </c:pt>
                <c:pt idx="7">
                  <c:v>18</c:v>
                </c:pt>
                <c:pt idx="8">
                  <c:v>17</c:v>
                </c:pt>
                <c:pt idx="9">
                  <c:v>12</c:v>
                </c:pt>
                <c:pt idx="10">
                  <c:v>11</c:v>
                </c:pt>
                <c:pt idx="11">
                  <c:v>13</c:v>
                </c:pt>
                <c:pt idx="12">
                  <c:v>13</c:v>
                </c:pt>
                <c:pt idx="13">
                  <c:v>19</c:v>
                </c:pt>
                <c:pt idx="14">
                  <c:v>11</c:v>
                </c:pt>
                <c:pt idx="15">
                  <c:v>17</c:v>
                </c:pt>
                <c:pt idx="16">
                  <c:v>11</c:v>
                </c:pt>
                <c:pt idx="17">
                  <c:v>16</c:v>
                </c:pt>
                <c:pt idx="18">
                  <c:v>19</c:v>
                </c:pt>
                <c:pt idx="19">
                  <c:v>20</c:v>
                </c:pt>
                <c:pt idx="20">
                  <c:v>12</c:v>
                </c:pt>
                <c:pt idx="21">
                  <c:v>10</c:v>
                </c:pt>
                <c:pt idx="22">
                  <c:v>11</c:v>
                </c:pt>
                <c:pt idx="23">
                  <c:v>13</c:v>
                </c:pt>
                <c:pt idx="24">
                  <c:v>11</c:v>
                </c:pt>
                <c:pt idx="25">
                  <c:v>20</c:v>
                </c:pt>
                <c:pt idx="26">
                  <c:v>11</c:v>
                </c:pt>
                <c:pt idx="27">
                  <c:v>16</c:v>
                </c:pt>
                <c:pt idx="28">
                  <c:v>14</c:v>
                </c:pt>
                <c:pt idx="29">
                  <c:v>13</c:v>
                </c:pt>
                <c:pt idx="30">
                  <c:v>18</c:v>
                </c:pt>
              </c:numCache>
            </c:numRef>
          </c:yVal>
          <c:smooth val="0"/>
        </c:ser>
        <c:ser>
          <c:idx val="1"/>
          <c:order val="1"/>
          <c:tx>
            <c:v>Predicted</c:v>
          </c:tx>
          <c:spPr>
            <a:ln w="28575">
              <a:noFill/>
            </a:ln>
          </c:spPr>
          <c:trendline>
            <c:trendlineType val="linear"/>
            <c:dispRSqr val="0"/>
            <c:dispEq val="0"/>
          </c:trendline>
          <c:xVal>
            <c:numRef>
              <c:f>'4. Visual'!$C$2:$C$32</c:f>
              <c:numCache>
                <c:formatCode>General</c:formatCode>
                <c:ptCount val="31"/>
                <c:pt idx="0">
                  <c:v>11</c:v>
                </c:pt>
                <c:pt idx="1">
                  <c:v>9</c:v>
                </c:pt>
                <c:pt idx="2">
                  <c:v>6</c:v>
                </c:pt>
                <c:pt idx="3">
                  <c:v>13</c:v>
                </c:pt>
                <c:pt idx="4">
                  <c:v>17</c:v>
                </c:pt>
                <c:pt idx="5">
                  <c:v>9</c:v>
                </c:pt>
                <c:pt idx="6">
                  <c:v>9</c:v>
                </c:pt>
                <c:pt idx="7">
                  <c:v>7</c:v>
                </c:pt>
                <c:pt idx="8">
                  <c:v>11</c:v>
                </c:pt>
                <c:pt idx="9">
                  <c:v>16</c:v>
                </c:pt>
                <c:pt idx="10">
                  <c:v>15</c:v>
                </c:pt>
                <c:pt idx="11">
                  <c:v>14</c:v>
                </c:pt>
                <c:pt idx="12">
                  <c:v>16</c:v>
                </c:pt>
                <c:pt idx="13">
                  <c:v>7</c:v>
                </c:pt>
                <c:pt idx="14">
                  <c:v>17</c:v>
                </c:pt>
                <c:pt idx="15">
                  <c:v>9</c:v>
                </c:pt>
                <c:pt idx="16">
                  <c:v>15</c:v>
                </c:pt>
                <c:pt idx="17">
                  <c:v>13</c:v>
                </c:pt>
                <c:pt idx="18">
                  <c:v>8</c:v>
                </c:pt>
                <c:pt idx="19">
                  <c:v>6</c:v>
                </c:pt>
                <c:pt idx="20">
                  <c:v>16</c:v>
                </c:pt>
                <c:pt idx="21">
                  <c:v>18</c:v>
                </c:pt>
                <c:pt idx="22">
                  <c:v>17</c:v>
                </c:pt>
                <c:pt idx="23">
                  <c:v>15</c:v>
                </c:pt>
                <c:pt idx="24">
                  <c:v>16</c:v>
                </c:pt>
                <c:pt idx="25">
                  <c:v>8</c:v>
                </c:pt>
                <c:pt idx="26">
                  <c:v>15</c:v>
                </c:pt>
                <c:pt idx="27">
                  <c:v>10</c:v>
                </c:pt>
                <c:pt idx="28">
                  <c:v>12</c:v>
                </c:pt>
                <c:pt idx="29">
                  <c:v>15</c:v>
                </c:pt>
                <c:pt idx="30">
                  <c:v>9</c:v>
                </c:pt>
              </c:numCache>
            </c:numRef>
          </c:xVal>
          <c:yVal>
            <c:numRef>
              <c:f>'4. Visual'!$D$2:$D$32</c:f>
              <c:numCache>
                <c:formatCode>General</c:formatCode>
                <c:ptCount val="31"/>
                <c:pt idx="0">
                  <c:v>16.11628605769231</c:v>
                </c:pt>
                <c:pt idx="1">
                  <c:v>17.832331730769234</c:v>
                </c:pt>
                <c:pt idx="2">
                  <c:v>20.406400240384617</c:v>
                </c:pt>
                <c:pt idx="3">
                  <c:v>14.400240384615387</c:v>
                </c:pt>
                <c:pt idx="4">
                  <c:v>10.96814903846154</c:v>
                </c:pt>
                <c:pt idx="5">
                  <c:v>17.832331730769234</c:v>
                </c:pt>
                <c:pt idx="6">
                  <c:v>17.832331730769234</c:v>
                </c:pt>
                <c:pt idx="7">
                  <c:v>19.548377403846157</c:v>
                </c:pt>
                <c:pt idx="8">
                  <c:v>16.11628605769231</c:v>
                </c:pt>
                <c:pt idx="9">
                  <c:v>11.826171875000002</c:v>
                </c:pt>
                <c:pt idx="10">
                  <c:v>12.684194711538463</c:v>
                </c:pt>
                <c:pt idx="11">
                  <c:v>13.542217548076925</c:v>
                </c:pt>
                <c:pt idx="12">
                  <c:v>11.826171875000002</c:v>
                </c:pt>
                <c:pt idx="13">
                  <c:v>19.548377403846157</c:v>
                </c:pt>
                <c:pt idx="14">
                  <c:v>10.96814903846154</c:v>
                </c:pt>
                <c:pt idx="15">
                  <c:v>17.832331730769234</c:v>
                </c:pt>
                <c:pt idx="16">
                  <c:v>12.684194711538463</c:v>
                </c:pt>
                <c:pt idx="17">
                  <c:v>14.400240384615387</c:v>
                </c:pt>
                <c:pt idx="18">
                  <c:v>18.690354567307693</c:v>
                </c:pt>
                <c:pt idx="19">
                  <c:v>20.406400240384617</c:v>
                </c:pt>
                <c:pt idx="20">
                  <c:v>11.826171875000002</c:v>
                </c:pt>
                <c:pt idx="21">
                  <c:v>10.110126201923078</c:v>
                </c:pt>
                <c:pt idx="22">
                  <c:v>10.96814903846154</c:v>
                </c:pt>
                <c:pt idx="23">
                  <c:v>12.684194711538463</c:v>
                </c:pt>
                <c:pt idx="24">
                  <c:v>11.826171875000002</c:v>
                </c:pt>
                <c:pt idx="25">
                  <c:v>18.690354567307693</c:v>
                </c:pt>
                <c:pt idx="26">
                  <c:v>12.684194711538463</c:v>
                </c:pt>
                <c:pt idx="27">
                  <c:v>16.974308894230774</c:v>
                </c:pt>
                <c:pt idx="28">
                  <c:v>15.258263221153848</c:v>
                </c:pt>
                <c:pt idx="29">
                  <c:v>12.684194711538463</c:v>
                </c:pt>
                <c:pt idx="30">
                  <c:v>17.832331730769234</c:v>
                </c:pt>
              </c:numCache>
            </c:numRef>
          </c:yVal>
          <c:smooth val="0"/>
        </c:ser>
        <c:dLbls>
          <c:showLegendKey val="0"/>
          <c:showVal val="0"/>
          <c:showCatName val="0"/>
          <c:showSerName val="0"/>
          <c:showPercent val="0"/>
          <c:showBubbleSize val="0"/>
        </c:dLbls>
        <c:axId val="241963392"/>
        <c:axId val="241965312"/>
      </c:scatterChart>
      <c:valAx>
        <c:axId val="241963392"/>
        <c:scaling>
          <c:orientation val="minMax"/>
        </c:scaling>
        <c:delete val="0"/>
        <c:axPos val="b"/>
        <c:majorGridlines/>
        <c:minorGridlines/>
        <c:title>
          <c:tx>
            <c:rich>
              <a:bodyPr/>
              <a:lstStyle/>
              <a:p>
                <a:pPr>
                  <a:defRPr/>
                </a:pPr>
                <a:r>
                  <a:rPr lang="en-US"/>
                  <a:t>Price</a:t>
                </a:r>
              </a:p>
            </c:rich>
          </c:tx>
          <c:overlay val="0"/>
        </c:title>
        <c:numFmt formatCode="General" sourceLinked="1"/>
        <c:majorTickMark val="out"/>
        <c:minorTickMark val="none"/>
        <c:tickLblPos val="nextTo"/>
        <c:crossAx val="241965312"/>
        <c:crosses val="autoZero"/>
        <c:crossBetween val="midCat"/>
      </c:valAx>
      <c:valAx>
        <c:axId val="241965312"/>
        <c:scaling>
          <c:orientation val="minMax"/>
        </c:scaling>
        <c:delete val="0"/>
        <c:axPos val="l"/>
        <c:majorGridlines/>
        <c:minorGridlines/>
        <c:title>
          <c:tx>
            <c:rich>
              <a:bodyPr/>
              <a:lstStyle/>
              <a:p>
                <a:pPr>
                  <a:defRPr/>
                </a:pPr>
                <a:r>
                  <a:rPr lang="en-US"/>
                  <a:t>Quantity</a:t>
                </a:r>
              </a:p>
            </c:rich>
          </c:tx>
          <c:overlay val="0"/>
        </c:title>
        <c:numFmt formatCode="General" sourceLinked="1"/>
        <c:majorTickMark val="out"/>
        <c:minorTickMark val="none"/>
        <c:tickLblPos val="nextTo"/>
        <c:crossAx val="241963392"/>
        <c:crosses val="autoZero"/>
        <c:crossBetween val="midCat"/>
      </c:valAx>
    </c:plotArea>
    <c:legend>
      <c:legendPos val="r"/>
      <c:legendEntry>
        <c:idx val="2"/>
        <c:delete val="1"/>
      </c:legendEntry>
      <c:legendEntry>
        <c:idx val="3"/>
        <c:delete val="1"/>
      </c:legendEntry>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Actual Historical Demand</a:t>
            </a:r>
          </a:p>
        </c:rich>
      </c:tx>
      <c:overlay val="0"/>
    </c:title>
    <c:autoTitleDeleted val="0"/>
    <c:plotArea>
      <c:layout/>
      <c:scatterChart>
        <c:scatterStyle val="lineMarker"/>
        <c:varyColors val="0"/>
        <c:ser>
          <c:idx val="0"/>
          <c:order val="0"/>
          <c:tx>
            <c:v>Actual Quantity</c:v>
          </c:tx>
          <c:spPr>
            <a:ln w="28575">
              <a:noFill/>
            </a:ln>
          </c:spPr>
          <c:xVal>
            <c:numRef>
              <c:f>'5. Nonlinear Demand'!$C$2:$C$37</c:f>
              <c:numCache>
                <c:formatCode>General</c:formatCode>
                <c:ptCount val="36"/>
                <c:pt idx="0">
                  <c:v>15</c:v>
                </c:pt>
                <c:pt idx="1">
                  <c:v>14</c:v>
                </c:pt>
                <c:pt idx="2">
                  <c:v>25</c:v>
                </c:pt>
                <c:pt idx="3">
                  <c:v>27</c:v>
                </c:pt>
                <c:pt idx="4">
                  <c:v>28</c:v>
                </c:pt>
                <c:pt idx="5">
                  <c:v>26</c:v>
                </c:pt>
                <c:pt idx="6">
                  <c:v>22</c:v>
                </c:pt>
                <c:pt idx="7">
                  <c:v>12</c:v>
                </c:pt>
                <c:pt idx="8">
                  <c:v>19</c:v>
                </c:pt>
                <c:pt idx="9">
                  <c:v>18</c:v>
                </c:pt>
                <c:pt idx="10">
                  <c:v>29</c:v>
                </c:pt>
                <c:pt idx="11">
                  <c:v>11</c:v>
                </c:pt>
                <c:pt idx="12">
                  <c:v>16</c:v>
                </c:pt>
                <c:pt idx="13">
                  <c:v>24</c:v>
                </c:pt>
                <c:pt idx="14">
                  <c:v>10</c:v>
                </c:pt>
                <c:pt idx="15">
                  <c:v>17</c:v>
                </c:pt>
                <c:pt idx="16">
                  <c:v>26</c:v>
                </c:pt>
                <c:pt idx="17">
                  <c:v>22</c:v>
                </c:pt>
                <c:pt idx="18">
                  <c:v>10</c:v>
                </c:pt>
                <c:pt idx="19">
                  <c:v>16</c:v>
                </c:pt>
                <c:pt idx="20">
                  <c:v>30</c:v>
                </c:pt>
                <c:pt idx="21">
                  <c:v>15</c:v>
                </c:pt>
                <c:pt idx="22">
                  <c:v>12</c:v>
                </c:pt>
                <c:pt idx="23">
                  <c:v>15</c:v>
                </c:pt>
                <c:pt idx="24">
                  <c:v>24</c:v>
                </c:pt>
                <c:pt idx="25">
                  <c:v>23</c:v>
                </c:pt>
                <c:pt idx="26">
                  <c:v>21</c:v>
                </c:pt>
                <c:pt idx="27">
                  <c:v>21</c:v>
                </c:pt>
                <c:pt idx="28">
                  <c:v>17</c:v>
                </c:pt>
                <c:pt idx="29">
                  <c:v>28</c:v>
                </c:pt>
                <c:pt idx="30">
                  <c:v>10</c:v>
                </c:pt>
                <c:pt idx="31">
                  <c:v>10</c:v>
                </c:pt>
                <c:pt idx="32">
                  <c:v>24</c:v>
                </c:pt>
                <c:pt idx="33">
                  <c:v>15</c:v>
                </c:pt>
                <c:pt idx="34">
                  <c:v>25</c:v>
                </c:pt>
                <c:pt idx="35">
                  <c:v>10</c:v>
                </c:pt>
              </c:numCache>
            </c:numRef>
          </c:xVal>
          <c:yVal>
            <c:numRef>
              <c:f>'5. Nonlinear Demand'!$B$2:$B$37</c:f>
              <c:numCache>
                <c:formatCode>General</c:formatCode>
                <c:ptCount val="36"/>
                <c:pt idx="0">
                  <c:v>49</c:v>
                </c:pt>
                <c:pt idx="1">
                  <c:v>55</c:v>
                </c:pt>
                <c:pt idx="2">
                  <c:v>17</c:v>
                </c:pt>
                <c:pt idx="3">
                  <c:v>14</c:v>
                </c:pt>
                <c:pt idx="4">
                  <c:v>13</c:v>
                </c:pt>
                <c:pt idx="5">
                  <c:v>15</c:v>
                </c:pt>
                <c:pt idx="6">
                  <c:v>21</c:v>
                </c:pt>
                <c:pt idx="7">
                  <c:v>71</c:v>
                </c:pt>
                <c:pt idx="8">
                  <c:v>30</c:v>
                </c:pt>
                <c:pt idx="9">
                  <c:v>32</c:v>
                </c:pt>
                <c:pt idx="10">
                  <c:v>12</c:v>
                </c:pt>
                <c:pt idx="11">
                  <c:v>85</c:v>
                </c:pt>
                <c:pt idx="12">
                  <c:v>41</c:v>
                </c:pt>
                <c:pt idx="13">
                  <c:v>19</c:v>
                </c:pt>
                <c:pt idx="14">
                  <c:v>103</c:v>
                </c:pt>
                <c:pt idx="15">
                  <c:v>35</c:v>
                </c:pt>
                <c:pt idx="16">
                  <c:v>16</c:v>
                </c:pt>
                <c:pt idx="17">
                  <c:v>21</c:v>
                </c:pt>
                <c:pt idx="18">
                  <c:v>109</c:v>
                </c:pt>
                <c:pt idx="19">
                  <c:v>39</c:v>
                </c:pt>
                <c:pt idx="20">
                  <c:v>12</c:v>
                </c:pt>
                <c:pt idx="21">
                  <c:v>48</c:v>
                </c:pt>
                <c:pt idx="22">
                  <c:v>70</c:v>
                </c:pt>
                <c:pt idx="23">
                  <c:v>48</c:v>
                </c:pt>
                <c:pt idx="24">
                  <c:v>18</c:v>
                </c:pt>
                <c:pt idx="25">
                  <c:v>20</c:v>
                </c:pt>
                <c:pt idx="26">
                  <c:v>24</c:v>
                </c:pt>
                <c:pt idx="27">
                  <c:v>25</c:v>
                </c:pt>
                <c:pt idx="28">
                  <c:v>35</c:v>
                </c:pt>
                <c:pt idx="29">
                  <c:v>13</c:v>
                </c:pt>
                <c:pt idx="30">
                  <c:v>106</c:v>
                </c:pt>
                <c:pt idx="31">
                  <c:v>106</c:v>
                </c:pt>
                <c:pt idx="32">
                  <c:v>19</c:v>
                </c:pt>
                <c:pt idx="33">
                  <c:v>47</c:v>
                </c:pt>
                <c:pt idx="34">
                  <c:v>17</c:v>
                </c:pt>
                <c:pt idx="35">
                  <c:v>108</c:v>
                </c:pt>
              </c:numCache>
            </c:numRef>
          </c:yVal>
          <c:smooth val="0"/>
        </c:ser>
        <c:dLbls>
          <c:showLegendKey val="0"/>
          <c:showVal val="0"/>
          <c:showCatName val="0"/>
          <c:showSerName val="0"/>
          <c:showPercent val="0"/>
          <c:showBubbleSize val="0"/>
        </c:dLbls>
        <c:axId val="242844032"/>
        <c:axId val="242845952"/>
      </c:scatterChart>
      <c:valAx>
        <c:axId val="242844032"/>
        <c:scaling>
          <c:orientation val="minMax"/>
        </c:scaling>
        <c:delete val="0"/>
        <c:axPos val="b"/>
        <c:title>
          <c:tx>
            <c:rich>
              <a:bodyPr/>
              <a:lstStyle/>
              <a:p>
                <a:pPr>
                  <a:defRPr/>
                </a:pPr>
                <a:r>
                  <a:rPr lang="en-US"/>
                  <a:t>Price</a:t>
                </a:r>
              </a:p>
            </c:rich>
          </c:tx>
          <c:overlay val="0"/>
        </c:title>
        <c:numFmt formatCode="General" sourceLinked="1"/>
        <c:majorTickMark val="out"/>
        <c:minorTickMark val="none"/>
        <c:tickLblPos val="nextTo"/>
        <c:crossAx val="242845952"/>
        <c:crosses val="autoZero"/>
        <c:crossBetween val="midCat"/>
      </c:valAx>
      <c:valAx>
        <c:axId val="242845952"/>
        <c:scaling>
          <c:orientation val="minMax"/>
        </c:scaling>
        <c:delete val="0"/>
        <c:axPos val="l"/>
        <c:majorGridlines/>
        <c:title>
          <c:tx>
            <c:rich>
              <a:bodyPr rot="-5400000" vert="horz"/>
              <a:lstStyle/>
              <a:p>
                <a:pPr>
                  <a:defRPr/>
                </a:pPr>
                <a:r>
                  <a:rPr lang="en-US"/>
                  <a:t>Quantity</a:t>
                </a:r>
              </a:p>
            </c:rich>
          </c:tx>
          <c:overlay val="0"/>
        </c:title>
        <c:numFmt formatCode="General" sourceLinked="1"/>
        <c:majorTickMark val="out"/>
        <c:minorTickMark val="none"/>
        <c:tickLblPos val="nextTo"/>
        <c:crossAx val="24284403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Predicted Vs. Actual Demand</a:t>
            </a:r>
          </a:p>
        </c:rich>
      </c:tx>
      <c:overlay val="0"/>
    </c:title>
    <c:autoTitleDeleted val="0"/>
    <c:plotArea>
      <c:layout/>
      <c:scatterChart>
        <c:scatterStyle val="lineMarker"/>
        <c:varyColors val="0"/>
        <c:ser>
          <c:idx val="0"/>
          <c:order val="0"/>
          <c:tx>
            <c:v>Actual Quantity</c:v>
          </c:tx>
          <c:spPr>
            <a:ln w="28575">
              <a:noFill/>
            </a:ln>
          </c:spPr>
          <c:xVal>
            <c:numRef>
              <c:f>'7. SUR Results'!$C$2:$C$37</c:f>
              <c:numCache>
                <c:formatCode>General</c:formatCode>
                <c:ptCount val="36"/>
                <c:pt idx="0">
                  <c:v>15</c:v>
                </c:pt>
                <c:pt idx="1">
                  <c:v>14</c:v>
                </c:pt>
                <c:pt idx="2">
                  <c:v>25</c:v>
                </c:pt>
                <c:pt idx="3">
                  <c:v>27</c:v>
                </c:pt>
                <c:pt idx="4">
                  <c:v>28</c:v>
                </c:pt>
                <c:pt idx="5">
                  <c:v>26</c:v>
                </c:pt>
                <c:pt idx="6">
                  <c:v>22</c:v>
                </c:pt>
                <c:pt idx="7">
                  <c:v>12</c:v>
                </c:pt>
                <c:pt idx="8">
                  <c:v>19</c:v>
                </c:pt>
                <c:pt idx="9">
                  <c:v>18</c:v>
                </c:pt>
                <c:pt idx="10">
                  <c:v>29</c:v>
                </c:pt>
                <c:pt idx="11">
                  <c:v>11</c:v>
                </c:pt>
                <c:pt idx="12">
                  <c:v>16</c:v>
                </c:pt>
                <c:pt idx="13">
                  <c:v>24</c:v>
                </c:pt>
                <c:pt idx="14">
                  <c:v>10</c:v>
                </c:pt>
                <c:pt idx="15">
                  <c:v>17</c:v>
                </c:pt>
                <c:pt idx="16">
                  <c:v>26</c:v>
                </c:pt>
                <c:pt idx="17">
                  <c:v>22</c:v>
                </c:pt>
                <c:pt idx="18">
                  <c:v>10</c:v>
                </c:pt>
                <c:pt idx="19">
                  <c:v>16</c:v>
                </c:pt>
                <c:pt idx="20">
                  <c:v>30</c:v>
                </c:pt>
                <c:pt idx="21">
                  <c:v>15</c:v>
                </c:pt>
                <c:pt idx="22">
                  <c:v>12</c:v>
                </c:pt>
                <c:pt idx="23">
                  <c:v>15</c:v>
                </c:pt>
                <c:pt idx="24">
                  <c:v>24</c:v>
                </c:pt>
                <c:pt idx="25">
                  <c:v>23</c:v>
                </c:pt>
                <c:pt idx="26">
                  <c:v>21</c:v>
                </c:pt>
                <c:pt idx="27">
                  <c:v>21</c:v>
                </c:pt>
                <c:pt idx="28">
                  <c:v>17</c:v>
                </c:pt>
                <c:pt idx="29">
                  <c:v>28</c:v>
                </c:pt>
                <c:pt idx="30">
                  <c:v>10</c:v>
                </c:pt>
                <c:pt idx="31">
                  <c:v>10</c:v>
                </c:pt>
                <c:pt idx="32">
                  <c:v>24</c:v>
                </c:pt>
                <c:pt idx="33">
                  <c:v>15</c:v>
                </c:pt>
                <c:pt idx="34">
                  <c:v>25</c:v>
                </c:pt>
                <c:pt idx="35">
                  <c:v>10</c:v>
                </c:pt>
              </c:numCache>
            </c:numRef>
          </c:xVal>
          <c:yVal>
            <c:numRef>
              <c:f>'7. SUR Results'!$B$2:$B$37</c:f>
              <c:numCache>
                <c:formatCode>General</c:formatCode>
                <c:ptCount val="36"/>
                <c:pt idx="0">
                  <c:v>49</c:v>
                </c:pt>
                <c:pt idx="1">
                  <c:v>55</c:v>
                </c:pt>
                <c:pt idx="2">
                  <c:v>17</c:v>
                </c:pt>
                <c:pt idx="3">
                  <c:v>14</c:v>
                </c:pt>
                <c:pt idx="4">
                  <c:v>13</c:v>
                </c:pt>
                <c:pt idx="5">
                  <c:v>15</c:v>
                </c:pt>
                <c:pt idx="6">
                  <c:v>21</c:v>
                </c:pt>
                <c:pt idx="7">
                  <c:v>71</c:v>
                </c:pt>
                <c:pt idx="8">
                  <c:v>30</c:v>
                </c:pt>
                <c:pt idx="9">
                  <c:v>32</c:v>
                </c:pt>
                <c:pt idx="10">
                  <c:v>12</c:v>
                </c:pt>
                <c:pt idx="11">
                  <c:v>85</c:v>
                </c:pt>
                <c:pt idx="12">
                  <c:v>41</c:v>
                </c:pt>
                <c:pt idx="13">
                  <c:v>19</c:v>
                </c:pt>
                <c:pt idx="14">
                  <c:v>103</c:v>
                </c:pt>
                <c:pt idx="15">
                  <c:v>35</c:v>
                </c:pt>
                <c:pt idx="16">
                  <c:v>16</c:v>
                </c:pt>
                <c:pt idx="17">
                  <c:v>21</c:v>
                </c:pt>
                <c:pt idx="18">
                  <c:v>109</c:v>
                </c:pt>
                <c:pt idx="19">
                  <c:v>39</c:v>
                </c:pt>
                <c:pt idx="20">
                  <c:v>12</c:v>
                </c:pt>
                <c:pt idx="21">
                  <c:v>48</c:v>
                </c:pt>
                <c:pt idx="22">
                  <c:v>70</c:v>
                </c:pt>
                <c:pt idx="23">
                  <c:v>48</c:v>
                </c:pt>
                <c:pt idx="24">
                  <c:v>18</c:v>
                </c:pt>
                <c:pt idx="25">
                  <c:v>20</c:v>
                </c:pt>
                <c:pt idx="26">
                  <c:v>24</c:v>
                </c:pt>
                <c:pt idx="27">
                  <c:v>25</c:v>
                </c:pt>
                <c:pt idx="28">
                  <c:v>35</c:v>
                </c:pt>
                <c:pt idx="29">
                  <c:v>13</c:v>
                </c:pt>
                <c:pt idx="30">
                  <c:v>106</c:v>
                </c:pt>
                <c:pt idx="31">
                  <c:v>106</c:v>
                </c:pt>
                <c:pt idx="32">
                  <c:v>19</c:v>
                </c:pt>
                <c:pt idx="33">
                  <c:v>47</c:v>
                </c:pt>
                <c:pt idx="34">
                  <c:v>17</c:v>
                </c:pt>
                <c:pt idx="35">
                  <c:v>108</c:v>
                </c:pt>
              </c:numCache>
            </c:numRef>
          </c:yVal>
          <c:smooth val="0"/>
        </c:ser>
        <c:ser>
          <c:idx val="1"/>
          <c:order val="1"/>
          <c:tx>
            <c:v>Predicted Quantity</c:v>
          </c:tx>
          <c:spPr>
            <a:ln w="28575">
              <a:noFill/>
            </a:ln>
          </c:spPr>
          <c:xVal>
            <c:numRef>
              <c:f>'7. SUR Results'!$C$2:$C$37</c:f>
              <c:numCache>
                <c:formatCode>General</c:formatCode>
                <c:ptCount val="36"/>
                <c:pt idx="0">
                  <c:v>15</c:v>
                </c:pt>
                <c:pt idx="1">
                  <c:v>14</c:v>
                </c:pt>
                <c:pt idx="2">
                  <c:v>25</c:v>
                </c:pt>
                <c:pt idx="3">
                  <c:v>27</c:v>
                </c:pt>
                <c:pt idx="4">
                  <c:v>28</c:v>
                </c:pt>
                <c:pt idx="5">
                  <c:v>26</c:v>
                </c:pt>
                <c:pt idx="6">
                  <c:v>22</c:v>
                </c:pt>
                <c:pt idx="7">
                  <c:v>12</c:v>
                </c:pt>
                <c:pt idx="8">
                  <c:v>19</c:v>
                </c:pt>
                <c:pt idx="9">
                  <c:v>18</c:v>
                </c:pt>
                <c:pt idx="10">
                  <c:v>29</c:v>
                </c:pt>
                <c:pt idx="11">
                  <c:v>11</c:v>
                </c:pt>
                <c:pt idx="12">
                  <c:v>16</c:v>
                </c:pt>
                <c:pt idx="13">
                  <c:v>24</c:v>
                </c:pt>
                <c:pt idx="14">
                  <c:v>10</c:v>
                </c:pt>
                <c:pt idx="15">
                  <c:v>17</c:v>
                </c:pt>
                <c:pt idx="16">
                  <c:v>26</c:v>
                </c:pt>
                <c:pt idx="17">
                  <c:v>22</c:v>
                </c:pt>
                <c:pt idx="18">
                  <c:v>10</c:v>
                </c:pt>
                <c:pt idx="19">
                  <c:v>16</c:v>
                </c:pt>
                <c:pt idx="20">
                  <c:v>30</c:v>
                </c:pt>
                <c:pt idx="21">
                  <c:v>15</c:v>
                </c:pt>
                <c:pt idx="22">
                  <c:v>12</c:v>
                </c:pt>
                <c:pt idx="23">
                  <c:v>15</c:v>
                </c:pt>
                <c:pt idx="24">
                  <c:v>24</c:v>
                </c:pt>
                <c:pt idx="25">
                  <c:v>23</c:v>
                </c:pt>
                <c:pt idx="26">
                  <c:v>21</c:v>
                </c:pt>
                <c:pt idx="27">
                  <c:v>21</c:v>
                </c:pt>
                <c:pt idx="28">
                  <c:v>17</c:v>
                </c:pt>
                <c:pt idx="29">
                  <c:v>28</c:v>
                </c:pt>
                <c:pt idx="30">
                  <c:v>10</c:v>
                </c:pt>
                <c:pt idx="31">
                  <c:v>10</c:v>
                </c:pt>
                <c:pt idx="32">
                  <c:v>24</c:v>
                </c:pt>
                <c:pt idx="33">
                  <c:v>15</c:v>
                </c:pt>
                <c:pt idx="34">
                  <c:v>25</c:v>
                </c:pt>
                <c:pt idx="35">
                  <c:v>10</c:v>
                </c:pt>
              </c:numCache>
            </c:numRef>
          </c:xVal>
          <c:yVal>
            <c:numRef>
              <c:f>'7. SUR Results'!$D$2:$D$37</c:f>
              <c:numCache>
                <c:formatCode>General</c:formatCode>
                <c:ptCount val="36"/>
                <c:pt idx="0">
                  <c:v>60.569103778209126</c:v>
                </c:pt>
                <c:pt idx="1">
                  <c:v>65.109836676273957</c:v>
                </c:pt>
                <c:pt idx="2">
                  <c:v>15.161774797560909</c:v>
                </c:pt>
                <c:pt idx="3">
                  <c:v>6.0803090014312602</c:v>
                </c:pt>
                <c:pt idx="4">
                  <c:v>1.5395761033664428</c:v>
                </c:pt>
                <c:pt idx="5">
                  <c:v>10.621041899496078</c:v>
                </c:pt>
                <c:pt idx="6">
                  <c:v>28.783973491755376</c:v>
                </c:pt>
                <c:pt idx="7">
                  <c:v>74.191302472403606</c:v>
                </c:pt>
                <c:pt idx="8">
                  <c:v>42.406172185949842</c:v>
                </c:pt>
                <c:pt idx="9">
                  <c:v>46.946905084014659</c:v>
                </c:pt>
                <c:pt idx="10">
                  <c:v>-3.0011567946983746</c:v>
                </c:pt>
                <c:pt idx="11">
                  <c:v>78.732035370468424</c:v>
                </c:pt>
                <c:pt idx="12">
                  <c:v>56.028370880144308</c:v>
                </c:pt>
                <c:pt idx="13">
                  <c:v>19.702507695625727</c:v>
                </c:pt>
                <c:pt idx="14">
                  <c:v>83.272768268533241</c:v>
                </c:pt>
                <c:pt idx="15">
                  <c:v>51.487637982079491</c:v>
                </c:pt>
                <c:pt idx="16">
                  <c:v>10.621041899496078</c:v>
                </c:pt>
                <c:pt idx="17">
                  <c:v>28.783973491755376</c:v>
                </c:pt>
                <c:pt idx="18">
                  <c:v>83.272768268533241</c:v>
                </c:pt>
                <c:pt idx="19">
                  <c:v>56.028370880144308</c:v>
                </c:pt>
                <c:pt idx="20">
                  <c:v>-7.5418896927632204</c:v>
                </c:pt>
                <c:pt idx="21">
                  <c:v>60.569103778209126</c:v>
                </c:pt>
                <c:pt idx="22">
                  <c:v>74.191302472403606</c:v>
                </c:pt>
                <c:pt idx="23">
                  <c:v>60.569103778209126</c:v>
                </c:pt>
                <c:pt idx="24">
                  <c:v>19.702507695625727</c:v>
                </c:pt>
                <c:pt idx="25">
                  <c:v>24.243240593690544</c:v>
                </c:pt>
                <c:pt idx="26">
                  <c:v>33.324706389820193</c:v>
                </c:pt>
                <c:pt idx="27">
                  <c:v>33.324706389820193</c:v>
                </c:pt>
                <c:pt idx="28">
                  <c:v>51.487637982079491</c:v>
                </c:pt>
                <c:pt idx="29">
                  <c:v>1.5395761033664428</c:v>
                </c:pt>
                <c:pt idx="30">
                  <c:v>83.272768268533241</c:v>
                </c:pt>
                <c:pt idx="31">
                  <c:v>83.272768268533241</c:v>
                </c:pt>
                <c:pt idx="32">
                  <c:v>19.702507695625727</c:v>
                </c:pt>
                <c:pt idx="33">
                  <c:v>60.569103778209126</c:v>
                </c:pt>
                <c:pt idx="34">
                  <c:v>15.161774797560909</c:v>
                </c:pt>
                <c:pt idx="35">
                  <c:v>83.272768268533241</c:v>
                </c:pt>
              </c:numCache>
            </c:numRef>
          </c:yVal>
          <c:smooth val="0"/>
        </c:ser>
        <c:dLbls>
          <c:showLegendKey val="0"/>
          <c:showVal val="0"/>
          <c:showCatName val="0"/>
          <c:showSerName val="0"/>
          <c:showPercent val="0"/>
          <c:showBubbleSize val="0"/>
        </c:dLbls>
        <c:axId val="242927104"/>
        <c:axId val="242929024"/>
      </c:scatterChart>
      <c:valAx>
        <c:axId val="242927104"/>
        <c:scaling>
          <c:orientation val="minMax"/>
        </c:scaling>
        <c:delete val="0"/>
        <c:axPos val="b"/>
        <c:title>
          <c:tx>
            <c:rich>
              <a:bodyPr/>
              <a:lstStyle/>
              <a:p>
                <a:pPr>
                  <a:defRPr/>
                </a:pPr>
                <a:r>
                  <a:rPr lang="en-US"/>
                  <a:t>Price</a:t>
                </a:r>
              </a:p>
            </c:rich>
          </c:tx>
          <c:overlay val="0"/>
        </c:title>
        <c:numFmt formatCode="General" sourceLinked="1"/>
        <c:majorTickMark val="out"/>
        <c:minorTickMark val="none"/>
        <c:tickLblPos val="nextTo"/>
        <c:crossAx val="242929024"/>
        <c:crosses val="autoZero"/>
        <c:crossBetween val="midCat"/>
      </c:valAx>
      <c:valAx>
        <c:axId val="242929024"/>
        <c:scaling>
          <c:orientation val="minMax"/>
        </c:scaling>
        <c:delete val="0"/>
        <c:axPos val="l"/>
        <c:majorGridlines/>
        <c:title>
          <c:tx>
            <c:rich>
              <a:bodyPr rot="-5400000" vert="horz"/>
              <a:lstStyle/>
              <a:p>
                <a:pPr>
                  <a:defRPr/>
                </a:pPr>
                <a:r>
                  <a:rPr lang="en-US"/>
                  <a:t>Quantity</a:t>
                </a:r>
              </a:p>
            </c:rich>
          </c:tx>
          <c:overlay val="0"/>
        </c:title>
        <c:numFmt formatCode="General" sourceLinked="1"/>
        <c:majorTickMark val="out"/>
        <c:minorTickMark val="none"/>
        <c:tickLblPos val="nextTo"/>
        <c:crossAx val="24292710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Actual Demand (LN)</a:t>
            </a:r>
          </a:p>
        </c:rich>
      </c:tx>
      <c:overlay val="0"/>
    </c:title>
    <c:autoTitleDeleted val="0"/>
    <c:plotArea>
      <c:layout/>
      <c:scatterChart>
        <c:scatterStyle val="lineMarker"/>
        <c:varyColors val="0"/>
        <c:ser>
          <c:idx val="0"/>
          <c:order val="0"/>
          <c:tx>
            <c:v>Actual Demand (LN)</c:v>
          </c:tx>
          <c:spPr>
            <a:ln w="28575">
              <a:noFill/>
            </a:ln>
          </c:spPr>
          <c:xVal>
            <c:numRef>
              <c:f>'8. Transform the Variables'!$F$2:$F$37</c:f>
              <c:numCache>
                <c:formatCode>General</c:formatCode>
                <c:ptCount val="36"/>
                <c:pt idx="0">
                  <c:v>2.7080502011022101</c:v>
                </c:pt>
                <c:pt idx="1">
                  <c:v>2.6390573296152584</c:v>
                </c:pt>
                <c:pt idx="2">
                  <c:v>3.2188758248682006</c:v>
                </c:pt>
                <c:pt idx="3">
                  <c:v>3.2958368660043291</c:v>
                </c:pt>
                <c:pt idx="4">
                  <c:v>3.3322045101752038</c:v>
                </c:pt>
                <c:pt idx="5">
                  <c:v>3.2580965380214821</c:v>
                </c:pt>
                <c:pt idx="6">
                  <c:v>3.0910424533583161</c:v>
                </c:pt>
                <c:pt idx="7">
                  <c:v>2.4849066497880004</c:v>
                </c:pt>
                <c:pt idx="8">
                  <c:v>2.9444389791664403</c:v>
                </c:pt>
                <c:pt idx="9">
                  <c:v>2.8903717578961645</c:v>
                </c:pt>
                <c:pt idx="10">
                  <c:v>3.3672958299864741</c:v>
                </c:pt>
                <c:pt idx="11">
                  <c:v>2.3978952727983707</c:v>
                </c:pt>
                <c:pt idx="12">
                  <c:v>2.7725887222397811</c:v>
                </c:pt>
                <c:pt idx="13">
                  <c:v>3.1780538303479458</c:v>
                </c:pt>
                <c:pt idx="14">
                  <c:v>2.3025850929940459</c:v>
                </c:pt>
                <c:pt idx="15">
                  <c:v>2.8332133440562162</c:v>
                </c:pt>
                <c:pt idx="16">
                  <c:v>3.2580965380214821</c:v>
                </c:pt>
                <c:pt idx="17">
                  <c:v>3.0910424533583161</c:v>
                </c:pt>
                <c:pt idx="18">
                  <c:v>2.3025850929940459</c:v>
                </c:pt>
                <c:pt idx="19">
                  <c:v>2.7725887222397811</c:v>
                </c:pt>
                <c:pt idx="20">
                  <c:v>3.4011973816621555</c:v>
                </c:pt>
                <c:pt idx="21">
                  <c:v>2.7080502011022101</c:v>
                </c:pt>
                <c:pt idx="22">
                  <c:v>2.4849066497880004</c:v>
                </c:pt>
                <c:pt idx="23">
                  <c:v>2.7080502011022101</c:v>
                </c:pt>
                <c:pt idx="24">
                  <c:v>3.1780538303479458</c:v>
                </c:pt>
                <c:pt idx="25">
                  <c:v>3.1354942159291497</c:v>
                </c:pt>
                <c:pt idx="26">
                  <c:v>3.044522437723423</c:v>
                </c:pt>
                <c:pt idx="27">
                  <c:v>3.044522437723423</c:v>
                </c:pt>
                <c:pt idx="28">
                  <c:v>2.8332133440562162</c:v>
                </c:pt>
                <c:pt idx="29">
                  <c:v>3.3322045101752038</c:v>
                </c:pt>
                <c:pt idx="30">
                  <c:v>2.3025850929940459</c:v>
                </c:pt>
                <c:pt idx="31">
                  <c:v>2.3025850929940459</c:v>
                </c:pt>
                <c:pt idx="32">
                  <c:v>3.1780538303479458</c:v>
                </c:pt>
                <c:pt idx="33">
                  <c:v>2.7080502011022101</c:v>
                </c:pt>
                <c:pt idx="34">
                  <c:v>3.2188758248682006</c:v>
                </c:pt>
                <c:pt idx="35">
                  <c:v>2.3025850929940459</c:v>
                </c:pt>
              </c:numCache>
            </c:numRef>
          </c:xVal>
          <c:yVal>
            <c:numRef>
              <c:f>'8. Transform the Variables'!$E$2:$E$37</c:f>
              <c:numCache>
                <c:formatCode>General</c:formatCode>
                <c:ptCount val="36"/>
                <c:pt idx="0">
                  <c:v>3.8918202981106265</c:v>
                </c:pt>
                <c:pt idx="1">
                  <c:v>4.0073331852324712</c:v>
                </c:pt>
                <c:pt idx="2">
                  <c:v>2.8332133440562162</c:v>
                </c:pt>
                <c:pt idx="3">
                  <c:v>2.6390573296152584</c:v>
                </c:pt>
                <c:pt idx="4">
                  <c:v>2.5649493574615367</c:v>
                </c:pt>
                <c:pt idx="5">
                  <c:v>2.7080502011022101</c:v>
                </c:pt>
                <c:pt idx="6">
                  <c:v>3.044522437723423</c:v>
                </c:pt>
                <c:pt idx="7">
                  <c:v>4.2626798770413155</c:v>
                </c:pt>
                <c:pt idx="8">
                  <c:v>3.4011973816621555</c:v>
                </c:pt>
                <c:pt idx="9">
                  <c:v>3.4657359027997265</c:v>
                </c:pt>
                <c:pt idx="10">
                  <c:v>2.4849066497880004</c:v>
                </c:pt>
                <c:pt idx="11">
                  <c:v>4.4426512564903167</c:v>
                </c:pt>
                <c:pt idx="12">
                  <c:v>3.713572066704308</c:v>
                </c:pt>
                <c:pt idx="13">
                  <c:v>2.9444389791664403</c:v>
                </c:pt>
                <c:pt idx="14">
                  <c:v>4.6347289882296359</c:v>
                </c:pt>
                <c:pt idx="15">
                  <c:v>3.5553480614894135</c:v>
                </c:pt>
                <c:pt idx="16">
                  <c:v>2.7725887222397811</c:v>
                </c:pt>
                <c:pt idx="17">
                  <c:v>3.044522437723423</c:v>
                </c:pt>
                <c:pt idx="18">
                  <c:v>4.6913478822291435</c:v>
                </c:pt>
                <c:pt idx="19">
                  <c:v>3.6635616461296463</c:v>
                </c:pt>
                <c:pt idx="20">
                  <c:v>2.4849066497880004</c:v>
                </c:pt>
                <c:pt idx="21">
                  <c:v>3.8712010109078911</c:v>
                </c:pt>
                <c:pt idx="22">
                  <c:v>4.2484952420493594</c:v>
                </c:pt>
                <c:pt idx="23">
                  <c:v>3.8712010109078911</c:v>
                </c:pt>
                <c:pt idx="24">
                  <c:v>2.8903717578961645</c:v>
                </c:pt>
                <c:pt idx="25">
                  <c:v>2.9957322735539909</c:v>
                </c:pt>
                <c:pt idx="26">
                  <c:v>3.1780538303479458</c:v>
                </c:pt>
                <c:pt idx="27">
                  <c:v>3.2188758248682006</c:v>
                </c:pt>
                <c:pt idx="28">
                  <c:v>3.5553480614894135</c:v>
                </c:pt>
                <c:pt idx="29">
                  <c:v>2.5649493574615367</c:v>
                </c:pt>
                <c:pt idx="30">
                  <c:v>4.6634390941120669</c:v>
                </c:pt>
                <c:pt idx="31">
                  <c:v>4.6634390941120669</c:v>
                </c:pt>
                <c:pt idx="32">
                  <c:v>2.9444389791664403</c:v>
                </c:pt>
                <c:pt idx="33">
                  <c:v>3.8501476017100584</c:v>
                </c:pt>
                <c:pt idx="34">
                  <c:v>2.8332133440562162</c:v>
                </c:pt>
                <c:pt idx="35">
                  <c:v>4.6821312271242199</c:v>
                </c:pt>
              </c:numCache>
            </c:numRef>
          </c:yVal>
          <c:smooth val="0"/>
        </c:ser>
        <c:dLbls>
          <c:showLegendKey val="0"/>
          <c:showVal val="0"/>
          <c:showCatName val="0"/>
          <c:showSerName val="0"/>
          <c:showPercent val="0"/>
          <c:showBubbleSize val="0"/>
        </c:dLbls>
        <c:axId val="243516544"/>
        <c:axId val="243518464"/>
      </c:scatterChart>
      <c:valAx>
        <c:axId val="243516544"/>
        <c:scaling>
          <c:orientation val="minMax"/>
        </c:scaling>
        <c:delete val="0"/>
        <c:axPos val="b"/>
        <c:title>
          <c:tx>
            <c:rich>
              <a:bodyPr/>
              <a:lstStyle/>
              <a:p>
                <a:pPr>
                  <a:defRPr/>
                </a:pPr>
                <a:r>
                  <a:rPr lang="en-US"/>
                  <a:t>LN(P)</a:t>
                </a:r>
              </a:p>
            </c:rich>
          </c:tx>
          <c:overlay val="0"/>
        </c:title>
        <c:numFmt formatCode="General" sourceLinked="1"/>
        <c:majorTickMark val="out"/>
        <c:minorTickMark val="none"/>
        <c:tickLblPos val="nextTo"/>
        <c:crossAx val="243518464"/>
        <c:crosses val="autoZero"/>
        <c:crossBetween val="midCat"/>
      </c:valAx>
      <c:valAx>
        <c:axId val="243518464"/>
        <c:scaling>
          <c:orientation val="minMax"/>
        </c:scaling>
        <c:delete val="0"/>
        <c:axPos val="l"/>
        <c:majorGridlines/>
        <c:title>
          <c:tx>
            <c:rich>
              <a:bodyPr rot="-5400000" vert="horz"/>
              <a:lstStyle/>
              <a:p>
                <a:pPr>
                  <a:defRPr/>
                </a:pPr>
                <a:r>
                  <a:rPr lang="en-US"/>
                  <a:t>LN(Q)</a:t>
                </a:r>
              </a:p>
            </c:rich>
          </c:tx>
          <c:overlay val="0"/>
        </c:title>
        <c:numFmt formatCode="General" sourceLinked="1"/>
        <c:majorTickMark val="out"/>
        <c:minorTickMark val="none"/>
        <c:tickLblPos val="nextTo"/>
        <c:crossAx val="24351654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Predicted Vs. Actual Demand</a:t>
            </a:r>
          </a:p>
        </c:rich>
      </c:tx>
      <c:overlay val="0"/>
    </c:title>
    <c:autoTitleDeleted val="0"/>
    <c:plotArea>
      <c:layout/>
      <c:scatterChart>
        <c:scatterStyle val="lineMarker"/>
        <c:varyColors val="0"/>
        <c:ser>
          <c:idx val="0"/>
          <c:order val="0"/>
          <c:tx>
            <c:v>Actual Quantity</c:v>
          </c:tx>
          <c:spPr>
            <a:ln w="28575">
              <a:noFill/>
            </a:ln>
          </c:spPr>
          <c:xVal>
            <c:numRef>
              <c:f>'10. Comparison'!$C$2:$C$37</c:f>
              <c:numCache>
                <c:formatCode>General</c:formatCode>
                <c:ptCount val="36"/>
                <c:pt idx="0">
                  <c:v>15</c:v>
                </c:pt>
                <c:pt idx="1">
                  <c:v>14</c:v>
                </c:pt>
                <c:pt idx="2">
                  <c:v>25</c:v>
                </c:pt>
                <c:pt idx="3">
                  <c:v>27</c:v>
                </c:pt>
                <c:pt idx="4">
                  <c:v>28</c:v>
                </c:pt>
                <c:pt idx="5">
                  <c:v>26</c:v>
                </c:pt>
                <c:pt idx="6">
                  <c:v>22</c:v>
                </c:pt>
                <c:pt idx="7">
                  <c:v>12</c:v>
                </c:pt>
                <c:pt idx="8">
                  <c:v>19</c:v>
                </c:pt>
                <c:pt idx="9">
                  <c:v>18</c:v>
                </c:pt>
                <c:pt idx="10">
                  <c:v>29</c:v>
                </c:pt>
                <c:pt idx="11">
                  <c:v>11</c:v>
                </c:pt>
                <c:pt idx="12">
                  <c:v>16</c:v>
                </c:pt>
                <c:pt idx="13">
                  <c:v>24</c:v>
                </c:pt>
                <c:pt idx="14">
                  <c:v>10</c:v>
                </c:pt>
                <c:pt idx="15">
                  <c:v>17</c:v>
                </c:pt>
                <c:pt idx="16">
                  <c:v>26</c:v>
                </c:pt>
                <c:pt idx="17">
                  <c:v>22</c:v>
                </c:pt>
                <c:pt idx="18">
                  <c:v>10</c:v>
                </c:pt>
                <c:pt idx="19">
                  <c:v>16</c:v>
                </c:pt>
                <c:pt idx="20">
                  <c:v>30</c:v>
                </c:pt>
                <c:pt idx="21">
                  <c:v>15</c:v>
                </c:pt>
                <c:pt idx="22">
                  <c:v>12</c:v>
                </c:pt>
                <c:pt idx="23">
                  <c:v>15</c:v>
                </c:pt>
                <c:pt idx="24">
                  <c:v>24</c:v>
                </c:pt>
                <c:pt idx="25">
                  <c:v>23</c:v>
                </c:pt>
                <c:pt idx="26">
                  <c:v>21</c:v>
                </c:pt>
                <c:pt idx="27">
                  <c:v>21</c:v>
                </c:pt>
                <c:pt idx="28">
                  <c:v>17</c:v>
                </c:pt>
                <c:pt idx="29">
                  <c:v>28</c:v>
                </c:pt>
                <c:pt idx="30">
                  <c:v>10</c:v>
                </c:pt>
                <c:pt idx="31">
                  <c:v>10</c:v>
                </c:pt>
                <c:pt idx="32">
                  <c:v>24</c:v>
                </c:pt>
                <c:pt idx="33">
                  <c:v>15</c:v>
                </c:pt>
                <c:pt idx="34">
                  <c:v>25</c:v>
                </c:pt>
                <c:pt idx="35">
                  <c:v>10</c:v>
                </c:pt>
              </c:numCache>
            </c:numRef>
          </c:xVal>
          <c:yVal>
            <c:numRef>
              <c:f>'10. Comparison'!$B$2:$B$37</c:f>
              <c:numCache>
                <c:formatCode>General</c:formatCode>
                <c:ptCount val="36"/>
                <c:pt idx="0">
                  <c:v>49</c:v>
                </c:pt>
                <c:pt idx="1">
                  <c:v>55</c:v>
                </c:pt>
                <c:pt idx="2">
                  <c:v>17</c:v>
                </c:pt>
                <c:pt idx="3">
                  <c:v>14</c:v>
                </c:pt>
                <c:pt idx="4">
                  <c:v>13</c:v>
                </c:pt>
                <c:pt idx="5">
                  <c:v>15</c:v>
                </c:pt>
                <c:pt idx="6">
                  <c:v>21</c:v>
                </c:pt>
                <c:pt idx="7">
                  <c:v>71</c:v>
                </c:pt>
                <c:pt idx="8">
                  <c:v>30</c:v>
                </c:pt>
                <c:pt idx="9">
                  <c:v>32</c:v>
                </c:pt>
                <c:pt idx="10">
                  <c:v>12</c:v>
                </c:pt>
                <c:pt idx="11">
                  <c:v>85</c:v>
                </c:pt>
                <c:pt idx="12">
                  <c:v>41</c:v>
                </c:pt>
                <c:pt idx="13">
                  <c:v>19</c:v>
                </c:pt>
                <c:pt idx="14">
                  <c:v>103</c:v>
                </c:pt>
                <c:pt idx="15">
                  <c:v>35</c:v>
                </c:pt>
                <c:pt idx="16">
                  <c:v>16</c:v>
                </c:pt>
                <c:pt idx="17">
                  <c:v>21</c:v>
                </c:pt>
                <c:pt idx="18">
                  <c:v>109</c:v>
                </c:pt>
                <c:pt idx="19">
                  <c:v>39</c:v>
                </c:pt>
                <c:pt idx="20">
                  <c:v>12</c:v>
                </c:pt>
                <c:pt idx="21">
                  <c:v>48</c:v>
                </c:pt>
                <c:pt idx="22">
                  <c:v>70</c:v>
                </c:pt>
                <c:pt idx="23">
                  <c:v>48</c:v>
                </c:pt>
                <c:pt idx="24">
                  <c:v>18</c:v>
                </c:pt>
                <c:pt idx="25">
                  <c:v>20</c:v>
                </c:pt>
                <c:pt idx="26">
                  <c:v>24</c:v>
                </c:pt>
                <c:pt idx="27">
                  <c:v>25</c:v>
                </c:pt>
                <c:pt idx="28">
                  <c:v>35</c:v>
                </c:pt>
                <c:pt idx="29">
                  <c:v>13</c:v>
                </c:pt>
                <c:pt idx="30">
                  <c:v>106</c:v>
                </c:pt>
                <c:pt idx="31">
                  <c:v>106</c:v>
                </c:pt>
                <c:pt idx="32">
                  <c:v>19</c:v>
                </c:pt>
                <c:pt idx="33">
                  <c:v>47</c:v>
                </c:pt>
                <c:pt idx="34">
                  <c:v>17</c:v>
                </c:pt>
                <c:pt idx="35">
                  <c:v>108</c:v>
                </c:pt>
              </c:numCache>
            </c:numRef>
          </c:yVal>
          <c:smooth val="0"/>
        </c:ser>
        <c:ser>
          <c:idx val="1"/>
          <c:order val="1"/>
          <c:tx>
            <c:v>Predicted Quantity (Linear)</c:v>
          </c:tx>
          <c:spPr>
            <a:ln w="28575">
              <a:noFill/>
            </a:ln>
          </c:spPr>
          <c:xVal>
            <c:numRef>
              <c:f>'10. Comparison'!$C$2:$C$37</c:f>
              <c:numCache>
                <c:formatCode>General</c:formatCode>
                <c:ptCount val="36"/>
                <c:pt idx="0">
                  <c:v>15</c:v>
                </c:pt>
                <c:pt idx="1">
                  <c:v>14</c:v>
                </c:pt>
                <c:pt idx="2">
                  <c:v>25</c:v>
                </c:pt>
                <c:pt idx="3">
                  <c:v>27</c:v>
                </c:pt>
                <c:pt idx="4">
                  <c:v>28</c:v>
                </c:pt>
                <c:pt idx="5">
                  <c:v>26</c:v>
                </c:pt>
                <c:pt idx="6">
                  <c:v>22</c:v>
                </c:pt>
                <c:pt idx="7">
                  <c:v>12</c:v>
                </c:pt>
                <c:pt idx="8">
                  <c:v>19</c:v>
                </c:pt>
                <c:pt idx="9">
                  <c:v>18</c:v>
                </c:pt>
                <c:pt idx="10">
                  <c:v>29</c:v>
                </c:pt>
                <c:pt idx="11">
                  <c:v>11</c:v>
                </c:pt>
                <c:pt idx="12">
                  <c:v>16</c:v>
                </c:pt>
                <c:pt idx="13">
                  <c:v>24</c:v>
                </c:pt>
                <c:pt idx="14">
                  <c:v>10</c:v>
                </c:pt>
                <c:pt idx="15">
                  <c:v>17</c:v>
                </c:pt>
                <c:pt idx="16">
                  <c:v>26</c:v>
                </c:pt>
                <c:pt idx="17">
                  <c:v>22</c:v>
                </c:pt>
                <c:pt idx="18">
                  <c:v>10</c:v>
                </c:pt>
                <c:pt idx="19">
                  <c:v>16</c:v>
                </c:pt>
                <c:pt idx="20">
                  <c:v>30</c:v>
                </c:pt>
                <c:pt idx="21">
                  <c:v>15</c:v>
                </c:pt>
                <c:pt idx="22">
                  <c:v>12</c:v>
                </c:pt>
                <c:pt idx="23">
                  <c:v>15</c:v>
                </c:pt>
                <c:pt idx="24">
                  <c:v>24</c:v>
                </c:pt>
                <c:pt idx="25">
                  <c:v>23</c:v>
                </c:pt>
                <c:pt idx="26">
                  <c:v>21</c:v>
                </c:pt>
                <c:pt idx="27">
                  <c:v>21</c:v>
                </c:pt>
                <c:pt idx="28">
                  <c:v>17</c:v>
                </c:pt>
                <c:pt idx="29">
                  <c:v>28</c:v>
                </c:pt>
                <c:pt idx="30">
                  <c:v>10</c:v>
                </c:pt>
                <c:pt idx="31">
                  <c:v>10</c:v>
                </c:pt>
                <c:pt idx="32">
                  <c:v>24</c:v>
                </c:pt>
                <c:pt idx="33">
                  <c:v>15</c:v>
                </c:pt>
                <c:pt idx="34">
                  <c:v>25</c:v>
                </c:pt>
                <c:pt idx="35">
                  <c:v>10</c:v>
                </c:pt>
              </c:numCache>
            </c:numRef>
          </c:xVal>
          <c:yVal>
            <c:numRef>
              <c:f>'10. Comparison'!$D$2:$D$37</c:f>
              <c:numCache>
                <c:formatCode>General</c:formatCode>
                <c:ptCount val="36"/>
                <c:pt idx="0">
                  <c:v>60.569103778209126</c:v>
                </c:pt>
                <c:pt idx="1">
                  <c:v>65.109836676273957</c:v>
                </c:pt>
                <c:pt idx="2">
                  <c:v>15.161774797560909</c:v>
                </c:pt>
                <c:pt idx="3">
                  <c:v>6.0803090014312602</c:v>
                </c:pt>
                <c:pt idx="4">
                  <c:v>1.5395761033664428</c:v>
                </c:pt>
                <c:pt idx="5">
                  <c:v>10.621041899496078</c:v>
                </c:pt>
                <c:pt idx="6">
                  <c:v>28.783973491755376</c:v>
                </c:pt>
                <c:pt idx="7">
                  <c:v>74.191302472403606</c:v>
                </c:pt>
                <c:pt idx="8">
                  <c:v>42.406172185949842</c:v>
                </c:pt>
                <c:pt idx="9">
                  <c:v>46.946905084014659</c:v>
                </c:pt>
                <c:pt idx="10">
                  <c:v>-3.0011567946983746</c:v>
                </c:pt>
                <c:pt idx="11">
                  <c:v>78.732035370468424</c:v>
                </c:pt>
                <c:pt idx="12">
                  <c:v>56.028370880144308</c:v>
                </c:pt>
                <c:pt idx="13">
                  <c:v>19.702507695625727</c:v>
                </c:pt>
                <c:pt idx="14">
                  <c:v>83.272768268533241</c:v>
                </c:pt>
                <c:pt idx="15">
                  <c:v>51.487637982079491</c:v>
                </c:pt>
                <c:pt idx="16">
                  <c:v>10.621041899496078</c:v>
                </c:pt>
                <c:pt idx="17">
                  <c:v>28.783973491755376</c:v>
                </c:pt>
                <c:pt idx="18">
                  <c:v>83.272768268533241</c:v>
                </c:pt>
                <c:pt idx="19">
                  <c:v>56.028370880144308</c:v>
                </c:pt>
                <c:pt idx="20">
                  <c:v>-7.5418896927632204</c:v>
                </c:pt>
                <c:pt idx="21">
                  <c:v>60.569103778209126</c:v>
                </c:pt>
                <c:pt idx="22">
                  <c:v>74.191302472403606</c:v>
                </c:pt>
                <c:pt idx="23">
                  <c:v>60.569103778209126</c:v>
                </c:pt>
                <c:pt idx="24">
                  <c:v>19.702507695625727</c:v>
                </c:pt>
                <c:pt idx="25">
                  <c:v>24.243240593690544</c:v>
                </c:pt>
                <c:pt idx="26">
                  <c:v>33.324706389820193</c:v>
                </c:pt>
                <c:pt idx="27">
                  <c:v>33.324706389820193</c:v>
                </c:pt>
                <c:pt idx="28">
                  <c:v>51.487637982079491</c:v>
                </c:pt>
                <c:pt idx="29">
                  <c:v>1.5395761033664428</c:v>
                </c:pt>
                <c:pt idx="30">
                  <c:v>83.272768268533241</c:v>
                </c:pt>
                <c:pt idx="31">
                  <c:v>83.272768268533241</c:v>
                </c:pt>
                <c:pt idx="32">
                  <c:v>19.702507695625727</c:v>
                </c:pt>
                <c:pt idx="33">
                  <c:v>60.569103778209126</c:v>
                </c:pt>
                <c:pt idx="34">
                  <c:v>15.161774797560909</c:v>
                </c:pt>
                <c:pt idx="35">
                  <c:v>83.272768268533241</c:v>
                </c:pt>
              </c:numCache>
            </c:numRef>
          </c:yVal>
          <c:smooth val="0"/>
        </c:ser>
        <c:ser>
          <c:idx val="2"/>
          <c:order val="2"/>
          <c:tx>
            <c:v>Predicted Quantity (Log)</c:v>
          </c:tx>
          <c:spPr>
            <a:ln w="28575">
              <a:noFill/>
            </a:ln>
          </c:spPr>
          <c:xVal>
            <c:numRef>
              <c:f>'10. Comparison'!$C$2:$C$37</c:f>
              <c:numCache>
                <c:formatCode>General</c:formatCode>
                <c:ptCount val="36"/>
                <c:pt idx="0">
                  <c:v>15</c:v>
                </c:pt>
                <c:pt idx="1">
                  <c:v>14</c:v>
                </c:pt>
                <c:pt idx="2">
                  <c:v>25</c:v>
                </c:pt>
                <c:pt idx="3">
                  <c:v>27</c:v>
                </c:pt>
                <c:pt idx="4">
                  <c:v>28</c:v>
                </c:pt>
                <c:pt idx="5">
                  <c:v>26</c:v>
                </c:pt>
                <c:pt idx="6">
                  <c:v>22</c:v>
                </c:pt>
                <c:pt idx="7">
                  <c:v>12</c:v>
                </c:pt>
                <c:pt idx="8">
                  <c:v>19</c:v>
                </c:pt>
                <c:pt idx="9">
                  <c:v>18</c:v>
                </c:pt>
                <c:pt idx="10">
                  <c:v>29</c:v>
                </c:pt>
                <c:pt idx="11">
                  <c:v>11</c:v>
                </c:pt>
                <c:pt idx="12">
                  <c:v>16</c:v>
                </c:pt>
                <c:pt idx="13">
                  <c:v>24</c:v>
                </c:pt>
                <c:pt idx="14">
                  <c:v>10</c:v>
                </c:pt>
                <c:pt idx="15">
                  <c:v>17</c:v>
                </c:pt>
                <c:pt idx="16">
                  <c:v>26</c:v>
                </c:pt>
                <c:pt idx="17">
                  <c:v>22</c:v>
                </c:pt>
                <c:pt idx="18">
                  <c:v>10</c:v>
                </c:pt>
                <c:pt idx="19">
                  <c:v>16</c:v>
                </c:pt>
                <c:pt idx="20">
                  <c:v>30</c:v>
                </c:pt>
                <c:pt idx="21">
                  <c:v>15</c:v>
                </c:pt>
                <c:pt idx="22">
                  <c:v>12</c:v>
                </c:pt>
                <c:pt idx="23">
                  <c:v>15</c:v>
                </c:pt>
                <c:pt idx="24">
                  <c:v>24</c:v>
                </c:pt>
                <c:pt idx="25">
                  <c:v>23</c:v>
                </c:pt>
                <c:pt idx="26">
                  <c:v>21</c:v>
                </c:pt>
                <c:pt idx="27">
                  <c:v>21</c:v>
                </c:pt>
                <c:pt idx="28">
                  <c:v>17</c:v>
                </c:pt>
                <c:pt idx="29">
                  <c:v>28</c:v>
                </c:pt>
                <c:pt idx="30">
                  <c:v>10</c:v>
                </c:pt>
                <c:pt idx="31">
                  <c:v>10</c:v>
                </c:pt>
                <c:pt idx="32">
                  <c:v>24</c:v>
                </c:pt>
                <c:pt idx="33">
                  <c:v>15</c:v>
                </c:pt>
                <c:pt idx="34">
                  <c:v>25</c:v>
                </c:pt>
                <c:pt idx="35">
                  <c:v>10</c:v>
                </c:pt>
              </c:numCache>
            </c:numRef>
          </c:xVal>
          <c:yVal>
            <c:numRef>
              <c:f>'10. Comparison'!$E$2:$E$37</c:f>
              <c:numCache>
                <c:formatCode>General</c:formatCode>
                <c:ptCount val="36"/>
                <c:pt idx="0">
                  <c:v>46.72822445225443</c:v>
                </c:pt>
                <c:pt idx="1">
                  <c:v>53.670676282795647</c:v>
                </c:pt>
                <c:pt idx="2">
                  <c:v>16.755944707710832</c:v>
                </c:pt>
                <c:pt idx="3">
                  <c:v>14.356988341505041</c:v>
                </c:pt>
                <c:pt idx="4">
                  <c:v>13.346053705207396</c:v>
                </c:pt>
                <c:pt idx="5">
                  <c:v>15.487122305094827</c:v>
                </c:pt>
                <c:pt idx="6">
                  <c:v>21.658691500322483</c:v>
                </c:pt>
                <c:pt idx="7">
                  <c:v>73.138749936858673</c:v>
                </c:pt>
                <c:pt idx="8">
                  <c:v>29.07113277806673</c:v>
                </c:pt>
                <c:pt idx="9">
                  <c:v>32.404508639319523</c:v>
                </c:pt>
                <c:pt idx="10">
                  <c:v>12.438135093945023</c:v>
                </c:pt>
                <c:pt idx="11">
                  <c:v>87.099651020374907</c:v>
                </c:pt>
                <c:pt idx="12">
                  <c:v>41.049268886412165</c:v>
                </c:pt>
                <c:pt idx="13">
                  <c:v>18.187094931426216</c:v>
                </c:pt>
                <c:pt idx="14">
                  <c:v>105.46816065773896</c:v>
                </c:pt>
                <c:pt idx="15">
                  <c:v>36.344966020449945</c:v>
                </c:pt>
                <c:pt idx="16">
                  <c:v>15.487122305094827</c:v>
                </c:pt>
                <c:pt idx="17">
                  <c:v>21.658691500322483</c:v>
                </c:pt>
                <c:pt idx="18">
                  <c:v>105.46816065773896</c:v>
                </c:pt>
                <c:pt idx="19">
                  <c:v>41.049268886412165</c:v>
                </c:pt>
                <c:pt idx="20">
                  <c:v>11.619704395054969</c:v>
                </c:pt>
                <c:pt idx="21">
                  <c:v>46.72822445225443</c:v>
                </c:pt>
                <c:pt idx="22">
                  <c:v>73.138749936858673</c:v>
                </c:pt>
                <c:pt idx="23">
                  <c:v>46.72822445225443</c:v>
                </c:pt>
                <c:pt idx="24">
                  <c:v>18.187094931426216</c:v>
                </c:pt>
                <c:pt idx="25">
                  <c:v>19.809469842141258</c:v>
                </c:pt>
                <c:pt idx="26">
                  <c:v>23.77907599986893</c:v>
                </c:pt>
                <c:pt idx="27">
                  <c:v>23.77907599986893</c:v>
                </c:pt>
                <c:pt idx="28">
                  <c:v>36.344966020449945</c:v>
                </c:pt>
                <c:pt idx="29">
                  <c:v>13.346053705207396</c:v>
                </c:pt>
                <c:pt idx="30">
                  <c:v>105.46816065773896</c:v>
                </c:pt>
                <c:pt idx="31">
                  <c:v>105.46816065773896</c:v>
                </c:pt>
                <c:pt idx="32">
                  <c:v>18.187094931426216</c:v>
                </c:pt>
                <c:pt idx="33">
                  <c:v>46.72822445225443</c:v>
                </c:pt>
                <c:pt idx="34">
                  <c:v>16.755944707710832</c:v>
                </c:pt>
                <c:pt idx="35">
                  <c:v>105.46816065773896</c:v>
                </c:pt>
              </c:numCache>
            </c:numRef>
          </c:yVal>
          <c:smooth val="0"/>
        </c:ser>
        <c:dLbls>
          <c:showLegendKey val="0"/>
          <c:showVal val="0"/>
          <c:showCatName val="0"/>
          <c:showSerName val="0"/>
          <c:showPercent val="0"/>
          <c:showBubbleSize val="0"/>
        </c:dLbls>
        <c:axId val="243266688"/>
        <c:axId val="243268608"/>
      </c:scatterChart>
      <c:valAx>
        <c:axId val="243266688"/>
        <c:scaling>
          <c:orientation val="minMax"/>
        </c:scaling>
        <c:delete val="0"/>
        <c:axPos val="b"/>
        <c:title>
          <c:tx>
            <c:rich>
              <a:bodyPr/>
              <a:lstStyle/>
              <a:p>
                <a:pPr>
                  <a:defRPr/>
                </a:pPr>
                <a:r>
                  <a:rPr lang="en-US"/>
                  <a:t>Price</a:t>
                </a:r>
              </a:p>
            </c:rich>
          </c:tx>
          <c:overlay val="0"/>
        </c:title>
        <c:numFmt formatCode="General" sourceLinked="1"/>
        <c:majorTickMark val="out"/>
        <c:minorTickMark val="none"/>
        <c:tickLblPos val="nextTo"/>
        <c:crossAx val="243268608"/>
        <c:crosses val="autoZero"/>
        <c:crossBetween val="midCat"/>
      </c:valAx>
      <c:valAx>
        <c:axId val="243268608"/>
        <c:scaling>
          <c:orientation val="minMax"/>
        </c:scaling>
        <c:delete val="0"/>
        <c:axPos val="l"/>
        <c:majorGridlines/>
        <c:title>
          <c:tx>
            <c:rich>
              <a:bodyPr rot="-5400000" vert="horz"/>
              <a:lstStyle/>
              <a:p>
                <a:pPr>
                  <a:defRPr/>
                </a:pPr>
                <a:r>
                  <a:rPr lang="en-US"/>
                  <a:t>Quantity</a:t>
                </a:r>
              </a:p>
            </c:rich>
          </c:tx>
          <c:overlay val="0"/>
        </c:title>
        <c:numFmt formatCode="General" sourceLinked="1"/>
        <c:majorTickMark val="out"/>
        <c:minorTickMark val="none"/>
        <c:tickLblPos val="nextTo"/>
        <c:crossAx val="243266688"/>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v>Actual</c:v>
          </c:tx>
          <c:spPr>
            <a:ln w="28575">
              <a:noFill/>
            </a:ln>
          </c:spPr>
          <c:xVal>
            <c:numRef>
              <c:f>'12. Without Dummy'!$J$2:$J$37</c:f>
              <c:numCache>
                <c:formatCode>m/d/yyyy</c:formatCode>
                <c:ptCount val="36"/>
                <c:pt idx="0">
                  <c:v>40179</c:v>
                </c:pt>
                <c:pt idx="1">
                  <c:v>40210</c:v>
                </c:pt>
                <c:pt idx="2">
                  <c:v>40238</c:v>
                </c:pt>
                <c:pt idx="3">
                  <c:v>40269</c:v>
                </c:pt>
                <c:pt idx="4">
                  <c:v>40299</c:v>
                </c:pt>
                <c:pt idx="5">
                  <c:v>40330</c:v>
                </c:pt>
                <c:pt idx="6">
                  <c:v>40360</c:v>
                </c:pt>
                <c:pt idx="7">
                  <c:v>40391</c:v>
                </c:pt>
                <c:pt idx="8">
                  <c:v>40422</c:v>
                </c:pt>
                <c:pt idx="9">
                  <c:v>40452</c:v>
                </c:pt>
                <c:pt idx="10">
                  <c:v>40483</c:v>
                </c:pt>
                <c:pt idx="11">
                  <c:v>40513</c:v>
                </c:pt>
                <c:pt idx="12">
                  <c:v>40544</c:v>
                </c:pt>
                <c:pt idx="13">
                  <c:v>40575</c:v>
                </c:pt>
                <c:pt idx="14">
                  <c:v>40603</c:v>
                </c:pt>
                <c:pt idx="15">
                  <c:v>40634</c:v>
                </c:pt>
                <c:pt idx="16">
                  <c:v>40664</c:v>
                </c:pt>
                <c:pt idx="17">
                  <c:v>40695</c:v>
                </c:pt>
                <c:pt idx="18">
                  <c:v>40725</c:v>
                </c:pt>
                <c:pt idx="19">
                  <c:v>40756</c:v>
                </c:pt>
                <c:pt idx="20">
                  <c:v>40787</c:v>
                </c:pt>
                <c:pt idx="21">
                  <c:v>40817</c:v>
                </c:pt>
                <c:pt idx="22">
                  <c:v>40848</c:v>
                </c:pt>
                <c:pt idx="23">
                  <c:v>40878</c:v>
                </c:pt>
                <c:pt idx="24">
                  <c:v>40909</c:v>
                </c:pt>
                <c:pt idx="25">
                  <c:v>40940</c:v>
                </c:pt>
                <c:pt idx="26">
                  <c:v>40969</c:v>
                </c:pt>
                <c:pt idx="27">
                  <c:v>41000</c:v>
                </c:pt>
                <c:pt idx="28">
                  <c:v>41030</c:v>
                </c:pt>
                <c:pt idx="29">
                  <c:v>41061</c:v>
                </c:pt>
                <c:pt idx="30">
                  <c:v>41091</c:v>
                </c:pt>
                <c:pt idx="31">
                  <c:v>41122</c:v>
                </c:pt>
                <c:pt idx="32">
                  <c:v>41153</c:v>
                </c:pt>
                <c:pt idx="33">
                  <c:v>41183</c:v>
                </c:pt>
                <c:pt idx="34">
                  <c:v>41214</c:v>
                </c:pt>
                <c:pt idx="35">
                  <c:v>41244</c:v>
                </c:pt>
              </c:numCache>
            </c:numRef>
          </c:xVal>
          <c:yVal>
            <c:numRef>
              <c:f>'12. Without Dummy'!$K$2:$K$37</c:f>
              <c:numCache>
                <c:formatCode>General</c:formatCode>
                <c:ptCount val="36"/>
                <c:pt idx="0">
                  <c:v>45</c:v>
                </c:pt>
                <c:pt idx="1">
                  <c:v>41</c:v>
                </c:pt>
                <c:pt idx="2">
                  <c:v>45</c:v>
                </c:pt>
                <c:pt idx="3">
                  <c:v>56</c:v>
                </c:pt>
                <c:pt idx="4">
                  <c:v>40</c:v>
                </c:pt>
                <c:pt idx="5">
                  <c:v>47</c:v>
                </c:pt>
                <c:pt idx="6">
                  <c:v>45</c:v>
                </c:pt>
                <c:pt idx="7">
                  <c:v>62</c:v>
                </c:pt>
                <c:pt idx="8">
                  <c:v>43</c:v>
                </c:pt>
                <c:pt idx="9">
                  <c:v>40</c:v>
                </c:pt>
                <c:pt idx="10">
                  <c:v>47</c:v>
                </c:pt>
                <c:pt idx="11">
                  <c:v>48</c:v>
                </c:pt>
                <c:pt idx="12">
                  <c:v>42</c:v>
                </c:pt>
                <c:pt idx="13">
                  <c:v>36</c:v>
                </c:pt>
                <c:pt idx="14">
                  <c:v>48</c:v>
                </c:pt>
                <c:pt idx="15">
                  <c:v>61</c:v>
                </c:pt>
                <c:pt idx="16">
                  <c:v>51</c:v>
                </c:pt>
                <c:pt idx="17">
                  <c:v>50</c:v>
                </c:pt>
                <c:pt idx="18">
                  <c:v>47</c:v>
                </c:pt>
                <c:pt idx="19">
                  <c:v>58</c:v>
                </c:pt>
                <c:pt idx="20">
                  <c:v>41</c:v>
                </c:pt>
                <c:pt idx="21">
                  <c:v>45</c:v>
                </c:pt>
                <c:pt idx="22">
                  <c:v>53</c:v>
                </c:pt>
                <c:pt idx="23">
                  <c:v>62</c:v>
                </c:pt>
                <c:pt idx="24">
                  <c:v>39</c:v>
                </c:pt>
                <c:pt idx="25">
                  <c:v>45</c:v>
                </c:pt>
                <c:pt idx="26">
                  <c:v>40</c:v>
                </c:pt>
                <c:pt idx="27">
                  <c:v>53</c:v>
                </c:pt>
                <c:pt idx="28">
                  <c:v>41</c:v>
                </c:pt>
                <c:pt idx="29">
                  <c:v>42</c:v>
                </c:pt>
                <c:pt idx="30">
                  <c:v>40</c:v>
                </c:pt>
                <c:pt idx="31">
                  <c:v>58</c:v>
                </c:pt>
                <c:pt idx="32">
                  <c:v>44</c:v>
                </c:pt>
                <c:pt idx="33">
                  <c:v>44</c:v>
                </c:pt>
                <c:pt idx="34">
                  <c:v>52</c:v>
                </c:pt>
                <c:pt idx="35">
                  <c:v>47</c:v>
                </c:pt>
              </c:numCache>
            </c:numRef>
          </c:yVal>
          <c:smooth val="0"/>
        </c:ser>
        <c:ser>
          <c:idx val="1"/>
          <c:order val="1"/>
          <c:tx>
            <c:v>Predicted</c:v>
          </c:tx>
          <c:spPr>
            <a:ln w="28575">
              <a:noFill/>
            </a:ln>
          </c:spPr>
          <c:xVal>
            <c:numRef>
              <c:f>'12. Without Dummy'!$J$2:$J$37</c:f>
              <c:numCache>
                <c:formatCode>m/d/yyyy</c:formatCode>
                <c:ptCount val="36"/>
                <c:pt idx="0">
                  <c:v>40179</c:v>
                </c:pt>
                <c:pt idx="1">
                  <c:v>40210</c:v>
                </c:pt>
                <c:pt idx="2">
                  <c:v>40238</c:v>
                </c:pt>
                <c:pt idx="3">
                  <c:v>40269</c:v>
                </c:pt>
                <c:pt idx="4">
                  <c:v>40299</c:v>
                </c:pt>
                <c:pt idx="5">
                  <c:v>40330</c:v>
                </c:pt>
                <c:pt idx="6">
                  <c:v>40360</c:v>
                </c:pt>
                <c:pt idx="7">
                  <c:v>40391</c:v>
                </c:pt>
                <c:pt idx="8">
                  <c:v>40422</c:v>
                </c:pt>
                <c:pt idx="9">
                  <c:v>40452</c:v>
                </c:pt>
                <c:pt idx="10">
                  <c:v>40483</c:v>
                </c:pt>
                <c:pt idx="11">
                  <c:v>40513</c:v>
                </c:pt>
                <c:pt idx="12">
                  <c:v>40544</c:v>
                </c:pt>
                <c:pt idx="13">
                  <c:v>40575</c:v>
                </c:pt>
                <c:pt idx="14">
                  <c:v>40603</c:v>
                </c:pt>
                <c:pt idx="15">
                  <c:v>40634</c:v>
                </c:pt>
                <c:pt idx="16">
                  <c:v>40664</c:v>
                </c:pt>
                <c:pt idx="17">
                  <c:v>40695</c:v>
                </c:pt>
                <c:pt idx="18">
                  <c:v>40725</c:v>
                </c:pt>
                <c:pt idx="19">
                  <c:v>40756</c:v>
                </c:pt>
                <c:pt idx="20">
                  <c:v>40787</c:v>
                </c:pt>
                <c:pt idx="21">
                  <c:v>40817</c:v>
                </c:pt>
                <c:pt idx="22">
                  <c:v>40848</c:v>
                </c:pt>
                <c:pt idx="23">
                  <c:v>40878</c:v>
                </c:pt>
                <c:pt idx="24">
                  <c:v>40909</c:v>
                </c:pt>
                <c:pt idx="25">
                  <c:v>40940</c:v>
                </c:pt>
                <c:pt idx="26">
                  <c:v>40969</c:v>
                </c:pt>
                <c:pt idx="27">
                  <c:v>41000</c:v>
                </c:pt>
                <c:pt idx="28">
                  <c:v>41030</c:v>
                </c:pt>
                <c:pt idx="29">
                  <c:v>41061</c:v>
                </c:pt>
                <c:pt idx="30">
                  <c:v>41091</c:v>
                </c:pt>
                <c:pt idx="31">
                  <c:v>41122</c:v>
                </c:pt>
                <c:pt idx="32">
                  <c:v>41153</c:v>
                </c:pt>
                <c:pt idx="33">
                  <c:v>41183</c:v>
                </c:pt>
                <c:pt idx="34">
                  <c:v>41214</c:v>
                </c:pt>
                <c:pt idx="35">
                  <c:v>41244</c:v>
                </c:pt>
              </c:numCache>
            </c:numRef>
          </c:xVal>
          <c:yVal>
            <c:numRef>
              <c:f>'12. Without Dummy'!$L$2:$L$37</c:f>
              <c:numCache>
                <c:formatCode>General</c:formatCode>
                <c:ptCount val="36"/>
                <c:pt idx="0">
                  <c:v>42.946196024674435</c:v>
                </c:pt>
                <c:pt idx="1">
                  <c:v>45.565798492117878</c:v>
                </c:pt>
                <c:pt idx="2">
                  <c:v>50.805003427004792</c:v>
                </c:pt>
                <c:pt idx="3">
                  <c:v>48.185400959561335</c:v>
                </c:pt>
                <c:pt idx="4">
                  <c:v>46.875599725839606</c:v>
                </c:pt>
                <c:pt idx="5">
                  <c:v>48.185400959561335</c:v>
                </c:pt>
                <c:pt idx="6">
                  <c:v>53.424605894448248</c:v>
                </c:pt>
                <c:pt idx="7">
                  <c:v>50.805003427004792</c:v>
                </c:pt>
                <c:pt idx="8">
                  <c:v>42.946196024674435</c:v>
                </c:pt>
                <c:pt idx="9">
                  <c:v>44.255997258396164</c:v>
                </c:pt>
                <c:pt idx="10">
                  <c:v>45.565798492117878</c:v>
                </c:pt>
                <c:pt idx="11">
                  <c:v>41.636394790952707</c:v>
                </c:pt>
                <c:pt idx="12">
                  <c:v>49.495202193283063</c:v>
                </c:pt>
                <c:pt idx="13">
                  <c:v>42.946196024674435</c:v>
                </c:pt>
                <c:pt idx="14">
                  <c:v>52.11480466072652</c:v>
                </c:pt>
                <c:pt idx="15">
                  <c:v>50.805003427004792</c:v>
                </c:pt>
                <c:pt idx="16">
                  <c:v>54.734407128169977</c:v>
                </c:pt>
                <c:pt idx="17">
                  <c:v>49.495202193283063</c:v>
                </c:pt>
                <c:pt idx="18">
                  <c:v>45.565798492117878</c:v>
                </c:pt>
                <c:pt idx="19">
                  <c:v>48.185400959561335</c:v>
                </c:pt>
                <c:pt idx="20">
                  <c:v>44.255997258396164</c:v>
                </c:pt>
                <c:pt idx="21">
                  <c:v>48.185400959561335</c:v>
                </c:pt>
                <c:pt idx="22">
                  <c:v>54.734407128169977</c:v>
                </c:pt>
                <c:pt idx="23">
                  <c:v>52.11480466072652</c:v>
                </c:pt>
                <c:pt idx="24">
                  <c:v>41.636394790952707</c:v>
                </c:pt>
                <c:pt idx="25">
                  <c:v>41.636394790952707</c:v>
                </c:pt>
                <c:pt idx="26">
                  <c:v>44.255997258396164</c:v>
                </c:pt>
                <c:pt idx="27">
                  <c:v>46.875599725839606</c:v>
                </c:pt>
                <c:pt idx="28">
                  <c:v>42.946196024674435</c:v>
                </c:pt>
                <c:pt idx="29">
                  <c:v>44.255997258396164</c:v>
                </c:pt>
                <c:pt idx="30">
                  <c:v>46.875599725839606</c:v>
                </c:pt>
                <c:pt idx="31">
                  <c:v>49.495202193283063</c:v>
                </c:pt>
                <c:pt idx="32">
                  <c:v>48.185400959561335</c:v>
                </c:pt>
                <c:pt idx="33">
                  <c:v>41.636394790952707</c:v>
                </c:pt>
                <c:pt idx="34">
                  <c:v>53.424605894448248</c:v>
                </c:pt>
                <c:pt idx="35">
                  <c:v>42.946196024674435</c:v>
                </c:pt>
              </c:numCache>
            </c:numRef>
          </c:yVal>
          <c:smooth val="0"/>
        </c:ser>
        <c:dLbls>
          <c:showLegendKey val="0"/>
          <c:showVal val="0"/>
          <c:showCatName val="0"/>
          <c:showSerName val="0"/>
          <c:showPercent val="0"/>
          <c:showBubbleSize val="0"/>
        </c:dLbls>
        <c:axId val="243094272"/>
        <c:axId val="243095808"/>
      </c:scatterChart>
      <c:valAx>
        <c:axId val="243094272"/>
        <c:scaling>
          <c:orientation val="minMax"/>
        </c:scaling>
        <c:delete val="0"/>
        <c:axPos val="b"/>
        <c:numFmt formatCode="m/d/yyyy" sourceLinked="1"/>
        <c:majorTickMark val="out"/>
        <c:minorTickMark val="none"/>
        <c:tickLblPos val="nextTo"/>
        <c:crossAx val="243095808"/>
        <c:crosses val="autoZero"/>
        <c:crossBetween val="midCat"/>
      </c:valAx>
      <c:valAx>
        <c:axId val="243095808"/>
        <c:scaling>
          <c:orientation val="minMax"/>
        </c:scaling>
        <c:delete val="0"/>
        <c:axPos val="l"/>
        <c:majorGridlines/>
        <c:numFmt formatCode="General" sourceLinked="1"/>
        <c:majorTickMark val="out"/>
        <c:minorTickMark val="none"/>
        <c:tickLblPos val="nextTo"/>
        <c:crossAx val="24309427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v>Actual</c:v>
          </c:tx>
          <c:spPr>
            <a:ln w="28575">
              <a:noFill/>
            </a:ln>
          </c:spPr>
          <c:xVal>
            <c:numRef>
              <c:f>'13. With Dummy'!$J$2:$J$37</c:f>
              <c:numCache>
                <c:formatCode>m/d/yyyy</c:formatCode>
                <c:ptCount val="36"/>
                <c:pt idx="0">
                  <c:v>40179</c:v>
                </c:pt>
                <c:pt idx="1">
                  <c:v>40210</c:v>
                </c:pt>
                <c:pt idx="2">
                  <c:v>40238</c:v>
                </c:pt>
                <c:pt idx="3">
                  <c:v>40269</c:v>
                </c:pt>
                <c:pt idx="4">
                  <c:v>40299</c:v>
                </c:pt>
                <c:pt idx="5">
                  <c:v>40330</c:v>
                </c:pt>
                <c:pt idx="6">
                  <c:v>40360</c:v>
                </c:pt>
                <c:pt idx="7">
                  <c:v>40391</c:v>
                </c:pt>
                <c:pt idx="8">
                  <c:v>40422</c:v>
                </c:pt>
                <c:pt idx="9">
                  <c:v>40452</c:v>
                </c:pt>
                <c:pt idx="10">
                  <c:v>40483</c:v>
                </c:pt>
                <c:pt idx="11">
                  <c:v>40513</c:v>
                </c:pt>
                <c:pt idx="12">
                  <c:v>40544</c:v>
                </c:pt>
                <c:pt idx="13">
                  <c:v>40575</c:v>
                </c:pt>
                <c:pt idx="14">
                  <c:v>40603</c:v>
                </c:pt>
                <c:pt idx="15">
                  <c:v>40634</c:v>
                </c:pt>
                <c:pt idx="16">
                  <c:v>40664</c:v>
                </c:pt>
                <c:pt idx="17">
                  <c:v>40695</c:v>
                </c:pt>
                <c:pt idx="18">
                  <c:v>40725</c:v>
                </c:pt>
                <c:pt idx="19">
                  <c:v>40756</c:v>
                </c:pt>
                <c:pt idx="20">
                  <c:v>40787</c:v>
                </c:pt>
                <c:pt idx="21">
                  <c:v>40817</c:v>
                </c:pt>
                <c:pt idx="22">
                  <c:v>40848</c:v>
                </c:pt>
                <c:pt idx="23">
                  <c:v>40878</c:v>
                </c:pt>
                <c:pt idx="24">
                  <c:v>40909</c:v>
                </c:pt>
                <c:pt idx="25">
                  <c:v>40940</c:v>
                </c:pt>
                <c:pt idx="26">
                  <c:v>40969</c:v>
                </c:pt>
                <c:pt idx="27">
                  <c:v>41000</c:v>
                </c:pt>
                <c:pt idx="28">
                  <c:v>41030</c:v>
                </c:pt>
                <c:pt idx="29">
                  <c:v>41061</c:v>
                </c:pt>
                <c:pt idx="30">
                  <c:v>41091</c:v>
                </c:pt>
                <c:pt idx="31">
                  <c:v>41122</c:v>
                </c:pt>
                <c:pt idx="32">
                  <c:v>41153</c:v>
                </c:pt>
                <c:pt idx="33">
                  <c:v>41183</c:v>
                </c:pt>
                <c:pt idx="34">
                  <c:v>41214</c:v>
                </c:pt>
                <c:pt idx="35">
                  <c:v>41244</c:v>
                </c:pt>
              </c:numCache>
            </c:numRef>
          </c:xVal>
          <c:yVal>
            <c:numRef>
              <c:f>'13. With Dummy'!$K$2:$K$37</c:f>
              <c:numCache>
                <c:formatCode>General</c:formatCode>
                <c:ptCount val="36"/>
                <c:pt idx="0">
                  <c:v>45</c:v>
                </c:pt>
                <c:pt idx="1">
                  <c:v>41</c:v>
                </c:pt>
                <c:pt idx="2">
                  <c:v>45</c:v>
                </c:pt>
                <c:pt idx="3">
                  <c:v>56</c:v>
                </c:pt>
                <c:pt idx="4">
                  <c:v>40</c:v>
                </c:pt>
                <c:pt idx="5">
                  <c:v>47</c:v>
                </c:pt>
                <c:pt idx="6">
                  <c:v>45</c:v>
                </c:pt>
                <c:pt idx="7">
                  <c:v>62</c:v>
                </c:pt>
                <c:pt idx="8">
                  <c:v>43</c:v>
                </c:pt>
                <c:pt idx="9">
                  <c:v>40</c:v>
                </c:pt>
                <c:pt idx="10">
                  <c:v>47</c:v>
                </c:pt>
                <c:pt idx="11">
                  <c:v>48</c:v>
                </c:pt>
                <c:pt idx="12">
                  <c:v>42</c:v>
                </c:pt>
                <c:pt idx="13">
                  <c:v>36</c:v>
                </c:pt>
                <c:pt idx="14">
                  <c:v>48</c:v>
                </c:pt>
                <c:pt idx="15">
                  <c:v>61</c:v>
                </c:pt>
                <c:pt idx="16">
                  <c:v>51</c:v>
                </c:pt>
                <c:pt idx="17">
                  <c:v>50</c:v>
                </c:pt>
                <c:pt idx="18">
                  <c:v>47</c:v>
                </c:pt>
                <c:pt idx="19">
                  <c:v>58</c:v>
                </c:pt>
                <c:pt idx="20">
                  <c:v>41</c:v>
                </c:pt>
                <c:pt idx="21">
                  <c:v>45</c:v>
                </c:pt>
                <c:pt idx="22">
                  <c:v>53</c:v>
                </c:pt>
                <c:pt idx="23">
                  <c:v>62</c:v>
                </c:pt>
                <c:pt idx="24">
                  <c:v>39</c:v>
                </c:pt>
                <c:pt idx="25">
                  <c:v>45</c:v>
                </c:pt>
                <c:pt idx="26">
                  <c:v>40</c:v>
                </c:pt>
                <c:pt idx="27">
                  <c:v>53</c:v>
                </c:pt>
                <c:pt idx="28">
                  <c:v>41</c:v>
                </c:pt>
                <c:pt idx="29">
                  <c:v>42</c:v>
                </c:pt>
                <c:pt idx="30">
                  <c:v>40</c:v>
                </c:pt>
                <c:pt idx="31">
                  <c:v>58</c:v>
                </c:pt>
                <c:pt idx="32">
                  <c:v>44</c:v>
                </c:pt>
                <c:pt idx="33">
                  <c:v>44</c:v>
                </c:pt>
                <c:pt idx="34">
                  <c:v>52</c:v>
                </c:pt>
                <c:pt idx="35">
                  <c:v>47</c:v>
                </c:pt>
              </c:numCache>
            </c:numRef>
          </c:yVal>
          <c:smooth val="0"/>
        </c:ser>
        <c:ser>
          <c:idx val="1"/>
          <c:order val="1"/>
          <c:tx>
            <c:v>Predicted</c:v>
          </c:tx>
          <c:spPr>
            <a:ln w="28575">
              <a:noFill/>
            </a:ln>
          </c:spPr>
          <c:xVal>
            <c:numRef>
              <c:f>'13. With Dummy'!$J$2:$J$37</c:f>
              <c:numCache>
                <c:formatCode>m/d/yyyy</c:formatCode>
                <c:ptCount val="36"/>
                <c:pt idx="0">
                  <c:v>40179</c:v>
                </c:pt>
                <c:pt idx="1">
                  <c:v>40210</c:v>
                </c:pt>
                <c:pt idx="2">
                  <c:v>40238</c:v>
                </c:pt>
                <c:pt idx="3">
                  <c:v>40269</c:v>
                </c:pt>
                <c:pt idx="4">
                  <c:v>40299</c:v>
                </c:pt>
                <c:pt idx="5">
                  <c:v>40330</c:v>
                </c:pt>
                <c:pt idx="6">
                  <c:v>40360</c:v>
                </c:pt>
                <c:pt idx="7">
                  <c:v>40391</c:v>
                </c:pt>
                <c:pt idx="8">
                  <c:v>40422</c:v>
                </c:pt>
                <c:pt idx="9">
                  <c:v>40452</c:v>
                </c:pt>
                <c:pt idx="10">
                  <c:v>40483</c:v>
                </c:pt>
                <c:pt idx="11">
                  <c:v>40513</c:v>
                </c:pt>
                <c:pt idx="12">
                  <c:v>40544</c:v>
                </c:pt>
                <c:pt idx="13">
                  <c:v>40575</c:v>
                </c:pt>
                <c:pt idx="14">
                  <c:v>40603</c:v>
                </c:pt>
                <c:pt idx="15">
                  <c:v>40634</c:v>
                </c:pt>
                <c:pt idx="16">
                  <c:v>40664</c:v>
                </c:pt>
                <c:pt idx="17">
                  <c:v>40695</c:v>
                </c:pt>
                <c:pt idx="18">
                  <c:v>40725</c:v>
                </c:pt>
                <c:pt idx="19">
                  <c:v>40756</c:v>
                </c:pt>
                <c:pt idx="20">
                  <c:v>40787</c:v>
                </c:pt>
                <c:pt idx="21">
                  <c:v>40817</c:v>
                </c:pt>
                <c:pt idx="22">
                  <c:v>40848</c:v>
                </c:pt>
                <c:pt idx="23">
                  <c:v>40878</c:v>
                </c:pt>
                <c:pt idx="24">
                  <c:v>40909</c:v>
                </c:pt>
                <c:pt idx="25">
                  <c:v>40940</c:v>
                </c:pt>
                <c:pt idx="26">
                  <c:v>40969</c:v>
                </c:pt>
                <c:pt idx="27">
                  <c:v>41000</c:v>
                </c:pt>
                <c:pt idx="28">
                  <c:v>41030</c:v>
                </c:pt>
                <c:pt idx="29">
                  <c:v>41061</c:v>
                </c:pt>
                <c:pt idx="30">
                  <c:v>41091</c:v>
                </c:pt>
                <c:pt idx="31">
                  <c:v>41122</c:v>
                </c:pt>
                <c:pt idx="32">
                  <c:v>41153</c:v>
                </c:pt>
                <c:pt idx="33">
                  <c:v>41183</c:v>
                </c:pt>
                <c:pt idx="34">
                  <c:v>41214</c:v>
                </c:pt>
                <c:pt idx="35">
                  <c:v>41244</c:v>
                </c:pt>
              </c:numCache>
            </c:numRef>
          </c:xVal>
          <c:yVal>
            <c:numRef>
              <c:f>'13. With Dummy'!$L$2:$L$37</c:f>
              <c:numCache>
                <c:formatCode>General</c:formatCode>
                <c:ptCount val="36"/>
                <c:pt idx="0">
                  <c:v>40.726317951878372</c:v>
                </c:pt>
                <c:pt idx="1">
                  <c:v>43.004108568934072</c:v>
                </c:pt>
                <c:pt idx="2">
                  <c:v>47.559689803045472</c:v>
                </c:pt>
                <c:pt idx="3">
                  <c:v>56.364198957450618</c:v>
                </c:pt>
                <c:pt idx="4">
                  <c:v>44.143003877461922</c:v>
                </c:pt>
                <c:pt idx="5">
                  <c:v>45.281899185989772</c:v>
                </c:pt>
                <c:pt idx="6">
                  <c:v>49.837480420101166</c:v>
                </c:pt>
                <c:pt idx="7">
                  <c:v>58.641989574506319</c:v>
                </c:pt>
                <c:pt idx="8">
                  <c:v>40.726317951878372</c:v>
                </c:pt>
                <c:pt idx="9">
                  <c:v>41.865213260406222</c:v>
                </c:pt>
                <c:pt idx="10">
                  <c:v>43.004108568934072</c:v>
                </c:pt>
                <c:pt idx="11">
                  <c:v>50.669722414811382</c:v>
                </c:pt>
                <c:pt idx="12">
                  <c:v>46.420794494517622</c:v>
                </c:pt>
                <c:pt idx="13">
                  <c:v>40.726317951878372</c:v>
                </c:pt>
                <c:pt idx="14">
                  <c:v>48.698585111573315</c:v>
                </c:pt>
                <c:pt idx="15">
                  <c:v>58.641989574506319</c:v>
                </c:pt>
                <c:pt idx="16">
                  <c:v>50.976375728629016</c:v>
                </c:pt>
                <c:pt idx="17">
                  <c:v>46.420794494517622</c:v>
                </c:pt>
                <c:pt idx="18">
                  <c:v>43.004108568934072</c:v>
                </c:pt>
                <c:pt idx="19">
                  <c:v>56.364198957450618</c:v>
                </c:pt>
                <c:pt idx="20">
                  <c:v>41.865213260406222</c:v>
                </c:pt>
                <c:pt idx="21">
                  <c:v>45.281899185989772</c:v>
                </c:pt>
                <c:pt idx="22">
                  <c:v>50.976375728629016</c:v>
                </c:pt>
                <c:pt idx="23">
                  <c:v>59.780884883034162</c:v>
                </c:pt>
                <c:pt idx="24">
                  <c:v>39.587422643350536</c:v>
                </c:pt>
                <c:pt idx="25">
                  <c:v>39.587422643350536</c:v>
                </c:pt>
                <c:pt idx="26">
                  <c:v>41.865213260406222</c:v>
                </c:pt>
                <c:pt idx="27">
                  <c:v>55.225303648922768</c:v>
                </c:pt>
                <c:pt idx="28">
                  <c:v>40.726317951878372</c:v>
                </c:pt>
                <c:pt idx="29">
                  <c:v>41.865213260406222</c:v>
                </c:pt>
                <c:pt idx="30">
                  <c:v>44.143003877461922</c:v>
                </c:pt>
                <c:pt idx="31">
                  <c:v>57.503094265978469</c:v>
                </c:pt>
                <c:pt idx="32">
                  <c:v>45.281899185989772</c:v>
                </c:pt>
                <c:pt idx="33">
                  <c:v>39.587422643350536</c:v>
                </c:pt>
                <c:pt idx="34">
                  <c:v>49.837480420101166</c:v>
                </c:pt>
                <c:pt idx="35">
                  <c:v>51.808617723339218</c:v>
                </c:pt>
              </c:numCache>
            </c:numRef>
          </c:yVal>
          <c:smooth val="0"/>
        </c:ser>
        <c:dLbls>
          <c:showLegendKey val="0"/>
          <c:showVal val="0"/>
          <c:showCatName val="0"/>
          <c:showSerName val="0"/>
          <c:showPercent val="0"/>
          <c:showBubbleSize val="0"/>
        </c:dLbls>
        <c:axId val="243113344"/>
        <c:axId val="243123328"/>
      </c:scatterChart>
      <c:valAx>
        <c:axId val="243113344"/>
        <c:scaling>
          <c:orientation val="minMax"/>
        </c:scaling>
        <c:delete val="0"/>
        <c:axPos val="b"/>
        <c:numFmt formatCode="m/d/yyyy" sourceLinked="1"/>
        <c:majorTickMark val="out"/>
        <c:minorTickMark val="none"/>
        <c:tickLblPos val="nextTo"/>
        <c:crossAx val="243123328"/>
        <c:crosses val="autoZero"/>
        <c:crossBetween val="midCat"/>
      </c:valAx>
      <c:valAx>
        <c:axId val="243123328"/>
        <c:scaling>
          <c:orientation val="minMax"/>
        </c:scaling>
        <c:delete val="0"/>
        <c:axPos val="l"/>
        <c:majorGridlines/>
        <c:numFmt formatCode="General" sourceLinked="1"/>
        <c:majorTickMark val="out"/>
        <c:minorTickMark val="none"/>
        <c:tickLblPos val="nextTo"/>
        <c:crossAx val="243113344"/>
        <c:crosses val="autoZero"/>
        <c:crossBetween val="midCat"/>
      </c:valAx>
    </c:plotArea>
    <c:legend>
      <c:legendPos val="r"/>
      <c:layout>
        <c:manualLayout>
          <c:xMode val="edge"/>
          <c:yMode val="edge"/>
          <c:x val="0.87332979819708056"/>
          <c:y val="0.38696959755030619"/>
          <c:w val="9.4823826818344017E-2"/>
          <c:h val="0.16743438320209975"/>
        </c:manualLayout>
      </c:layout>
      <c:overlay val="0"/>
    </c:legend>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v>Actual</c:v>
          </c:tx>
          <c:spPr>
            <a:ln w="28575">
              <a:noFill/>
            </a:ln>
          </c:spPr>
          <c:xVal>
            <c:numRef>
              <c:f>'15. Dummy with Log-Log Results'!$J$2:$J$37</c:f>
              <c:numCache>
                <c:formatCode>m/d/yyyy</c:formatCode>
                <c:ptCount val="36"/>
                <c:pt idx="0">
                  <c:v>40179</c:v>
                </c:pt>
                <c:pt idx="1">
                  <c:v>40210</c:v>
                </c:pt>
                <c:pt idx="2">
                  <c:v>40238</c:v>
                </c:pt>
                <c:pt idx="3">
                  <c:v>40269</c:v>
                </c:pt>
                <c:pt idx="4">
                  <c:v>40299</c:v>
                </c:pt>
                <c:pt idx="5">
                  <c:v>40330</c:v>
                </c:pt>
                <c:pt idx="6">
                  <c:v>40360</c:v>
                </c:pt>
                <c:pt idx="7">
                  <c:v>40391</c:v>
                </c:pt>
                <c:pt idx="8">
                  <c:v>40422</c:v>
                </c:pt>
                <c:pt idx="9">
                  <c:v>40452</c:v>
                </c:pt>
                <c:pt idx="10">
                  <c:v>40483</c:v>
                </c:pt>
                <c:pt idx="11">
                  <c:v>40513</c:v>
                </c:pt>
                <c:pt idx="12">
                  <c:v>40544</c:v>
                </c:pt>
                <c:pt idx="13">
                  <c:v>40575</c:v>
                </c:pt>
                <c:pt idx="14">
                  <c:v>40603</c:v>
                </c:pt>
                <c:pt idx="15">
                  <c:v>40634</c:v>
                </c:pt>
                <c:pt idx="16">
                  <c:v>40664</c:v>
                </c:pt>
                <c:pt idx="17">
                  <c:v>40695</c:v>
                </c:pt>
                <c:pt idx="18">
                  <c:v>40725</c:v>
                </c:pt>
                <c:pt idx="19">
                  <c:v>40756</c:v>
                </c:pt>
                <c:pt idx="20">
                  <c:v>40787</c:v>
                </c:pt>
                <c:pt idx="21">
                  <c:v>40817</c:v>
                </c:pt>
                <c:pt idx="22">
                  <c:v>40848</c:v>
                </c:pt>
                <c:pt idx="23">
                  <c:v>40878</c:v>
                </c:pt>
                <c:pt idx="24">
                  <c:v>40909</c:v>
                </c:pt>
                <c:pt idx="25">
                  <c:v>40940</c:v>
                </c:pt>
                <c:pt idx="26">
                  <c:v>40969</c:v>
                </c:pt>
                <c:pt idx="27">
                  <c:v>41000</c:v>
                </c:pt>
                <c:pt idx="28">
                  <c:v>41030</c:v>
                </c:pt>
                <c:pt idx="29">
                  <c:v>41061</c:v>
                </c:pt>
                <c:pt idx="30">
                  <c:v>41091</c:v>
                </c:pt>
                <c:pt idx="31">
                  <c:v>41122</c:v>
                </c:pt>
                <c:pt idx="32">
                  <c:v>41153</c:v>
                </c:pt>
                <c:pt idx="33">
                  <c:v>41183</c:v>
                </c:pt>
                <c:pt idx="34">
                  <c:v>41214</c:v>
                </c:pt>
                <c:pt idx="35">
                  <c:v>41244</c:v>
                </c:pt>
              </c:numCache>
            </c:numRef>
          </c:xVal>
          <c:yVal>
            <c:numRef>
              <c:f>'15. Dummy with Log-Log Results'!$K$2:$K$37</c:f>
              <c:numCache>
                <c:formatCode>General</c:formatCode>
                <c:ptCount val="36"/>
                <c:pt idx="0">
                  <c:v>104</c:v>
                </c:pt>
                <c:pt idx="1">
                  <c:v>56</c:v>
                </c:pt>
                <c:pt idx="2">
                  <c:v>65</c:v>
                </c:pt>
                <c:pt idx="3">
                  <c:v>251</c:v>
                </c:pt>
                <c:pt idx="4">
                  <c:v>56</c:v>
                </c:pt>
                <c:pt idx="5">
                  <c:v>68</c:v>
                </c:pt>
                <c:pt idx="6">
                  <c:v>73</c:v>
                </c:pt>
                <c:pt idx="7">
                  <c:v>196</c:v>
                </c:pt>
                <c:pt idx="8">
                  <c:v>89</c:v>
                </c:pt>
                <c:pt idx="9">
                  <c:v>111</c:v>
                </c:pt>
                <c:pt idx="10">
                  <c:v>84</c:v>
                </c:pt>
                <c:pt idx="11">
                  <c:v>214</c:v>
                </c:pt>
                <c:pt idx="12">
                  <c:v>72</c:v>
                </c:pt>
                <c:pt idx="13">
                  <c:v>100</c:v>
                </c:pt>
                <c:pt idx="14">
                  <c:v>44</c:v>
                </c:pt>
                <c:pt idx="15">
                  <c:v>268</c:v>
                </c:pt>
                <c:pt idx="16">
                  <c:v>85</c:v>
                </c:pt>
                <c:pt idx="17">
                  <c:v>68</c:v>
                </c:pt>
                <c:pt idx="18">
                  <c:v>67</c:v>
                </c:pt>
                <c:pt idx="19">
                  <c:v>138</c:v>
                </c:pt>
                <c:pt idx="20">
                  <c:v>61</c:v>
                </c:pt>
                <c:pt idx="21">
                  <c:v>86</c:v>
                </c:pt>
                <c:pt idx="22">
                  <c:v>62</c:v>
                </c:pt>
                <c:pt idx="23">
                  <c:v>296</c:v>
                </c:pt>
                <c:pt idx="24">
                  <c:v>43</c:v>
                </c:pt>
                <c:pt idx="25">
                  <c:v>73</c:v>
                </c:pt>
                <c:pt idx="26">
                  <c:v>77</c:v>
                </c:pt>
                <c:pt idx="27">
                  <c:v>216</c:v>
                </c:pt>
                <c:pt idx="28">
                  <c:v>81</c:v>
                </c:pt>
                <c:pt idx="29">
                  <c:v>83</c:v>
                </c:pt>
                <c:pt idx="30">
                  <c:v>85</c:v>
                </c:pt>
                <c:pt idx="31">
                  <c:v>231</c:v>
                </c:pt>
                <c:pt idx="32">
                  <c:v>103</c:v>
                </c:pt>
                <c:pt idx="33">
                  <c:v>75</c:v>
                </c:pt>
                <c:pt idx="34">
                  <c:v>63</c:v>
                </c:pt>
                <c:pt idx="35">
                  <c:v>216</c:v>
                </c:pt>
              </c:numCache>
            </c:numRef>
          </c:yVal>
          <c:smooth val="0"/>
        </c:ser>
        <c:ser>
          <c:idx val="1"/>
          <c:order val="1"/>
          <c:tx>
            <c:v>Predicted</c:v>
          </c:tx>
          <c:spPr>
            <a:ln w="28575">
              <a:noFill/>
            </a:ln>
          </c:spPr>
          <c:xVal>
            <c:numRef>
              <c:f>'15. Dummy with Log-Log Results'!$J$2:$J$37</c:f>
              <c:numCache>
                <c:formatCode>m/d/yyyy</c:formatCode>
                <c:ptCount val="36"/>
                <c:pt idx="0">
                  <c:v>40179</c:v>
                </c:pt>
                <c:pt idx="1">
                  <c:v>40210</c:v>
                </c:pt>
                <c:pt idx="2">
                  <c:v>40238</c:v>
                </c:pt>
                <c:pt idx="3">
                  <c:v>40269</c:v>
                </c:pt>
                <c:pt idx="4">
                  <c:v>40299</c:v>
                </c:pt>
                <c:pt idx="5">
                  <c:v>40330</c:v>
                </c:pt>
                <c:pt idx="6">
                  <c:v>40360</c:v>
                </c:pt>
                <c:pt idx="7">
                  <c:v>40391</c:v>
                </c:pt>
                <c:pt idx="8">
                  <c:v>40422</c:v>
                </c:pt>
                <c:pt idx="9">
                  <c:v>40452</c:v>
                </c:pt>
                <c:pt idx="10">
                  <c:v>40483</c:v>
                </c:pt>
                <c:pt idx="11">
                  <c:v>40513</c:v>
                </c:pt>
                <c:pt idx="12">
                  <c:v>40544</c:v>
                </c:pt>
                <c:pt idx="13">
                  <c:v>40575</c:v>
                </c:pt>
                <c:pt idx="14">
                  <c:v>40603</c:v>
                </c:pt>
                <c:pt idx="15">
                  <c:v>40634</c:v>
                </c:pt>
                <c:pt idx="16">
                  <c:v>40664</c:v>
                </c:pt>
                <c:pt idx="17">
                  <c:v>40695</c:v>
                </c:pt>
                <c:pt idx="18">
                  <c:v>40725</c:v>
                </c:pt>
                <c:pt idx="19">
                  <c:v>40756</c:v>
                </c:pt>
                <c:pt idx="20">
                  <c:v>40787</c:v>
                </c:pt>
                <c:pt idx="21">
                  <c:v>40817</c:v>
                </c:pt>
                <c:pt idx="22">
                  <c:v>40848</c:v>
                </c:pt>
                <c:pt idx="23">
                  <c:v>40878</c:v>
                </c:pt>
                <c:pt idx="24">
                  <c:v>40909</c:v>
                </c:pt>
                <c:pt idx="25">
                  <c:v>40940</c:v>
                </c:pt>
                <c:pt idx="26">
                  <c:v>40969</c:v>
                </c:pt>
                <c:pt idx="27">
                  <c:v>41000</c:v>
                </c:pt>
                <c:pt idx="28">
                  <c:v>41030</c:v>
                </c:pt>
                <c:pt idx="29">
                  <c:v>41061</c:v>
                </c:pt>
                <c:pt idx="30">
                  <c:v>41091</c:v>
                </c:pt>
                <c:pt idx="31">
                  <c:v>41122</c:v>
                </c:pt>
                <c:pt idx="32">
                  <c:v>41153</c:v>
                </c:pt>
                <c:pt idx="33">
                  <c:v>41183</c:v>
                </c:pt>
                <c:pt idx="34">
                  <c:v>41214</c:v>
                </c:pt>
                <c:pt idx="35">
                  <c:v>41244</c:v>
                </c:pt>
              </c:numCache>
            </c:numRef>
          </c:xVal>
          <c:yVal>
            <c:numRef>
              <c:f>'15. Dummy with Log-Log Results'!$L$2:$L$37</c:f>
              <c:numCache>
                <c:formatCode>General</c:formatCode>
                <c:ptCount val="36"/>
                <c:pt idx="0">
                  <c:v>81.924528926796242</c:v>
                </c:pt>
                <c:pt idx="1">
                  <c:v>81.924528926796242</c:v>
                </c:pt>
                <c:pt idx="2">
                  <c:v>71.897861702764047</c:v>
                </c:pt>
                <c:pt idx="3">
                  <c:v>270.50289235777592</c:v>
                </c:pt>
                <c:pt idx="4">
                  <c:v>61.181051922038876</c:v>
                </c:pt>
                <c:pt idx="5">
                  <c:v>78.358593661350397</c:v>
                </c:pt>
                <c:pt idx="6">
                  <c:v>63.6211307913388</c:v>
                </c:pt>
                <c:pt idx="7">
                  <c:v>182.62459404179904</c:v>
                </c:pt>
                <c:pt idx="8">
                  <c:v>75.022869600141746</c:v>
                </c:pt>
                <c:pt idx="9">
                  <c:v>85.742486692420286</c:v>
                </c:pt>
                <c:pt idx="10">
                  <c:v>85.742486692420286</c:v>
                </c:pt>
                <c:pt idx="11">
                  <c:v>246.12399417567943</c:v>
                </c:pt>
                <c:pt idx="12">
                  <c:v>68.966101614405844</c:v>
                </c:pt>
                <c:pt idx="13">
                  <c:v>81.924528926796242</c:v>
                </c:pt>
                <c:pt idx="14">
                  <c:v>66.2118995217823</c:v>
                </c:pt>
                <c:pt idx="15">
                  <c:v>206.38296808971867</c:v>
                </c:pt>
                <c:pt idx="16">
                  <c:v>66.2118995217823</c:v>
                </c:pt>
                <c:pt idx="17">
                  <c:v>66.2118995217823</c:v>
                </c:pt>
                <c:pt idx="18">
                  <c:v>66.2118995217823</c:v>
                </c:pt>
                <c:pt idx="19">
                  <c:v>182.62459404179904</c:v>
                </c:pt>
                <c:pt idx="20">
                  <c:v>63.6211307913388</c:v>
                </c:pt>
                <c:pt idx="21">
                  <c:v>68.966101614405844</c:v>
                </c:pt>
                <c:pt idx="22">
                  <c:v>66.2118995217823</c:v>
                </c:pt>
                <c:pt idx="23">
                  <c:v>257.87711294962941</c:v>
                </c:pt>
                <c:pt idx="24">
                  <c:v>61.181051922038876</c:v>
                </c:pt>
                <c:pt idx="25">
                  <c:v>94.235390279310096</c:v>
                </c:pt>
                <c:pt idx="26">
                  <c:v>66.2118995217823</c:v>
                </c:pt>
                <c:pt idx="27">
                  <c:v>190.06140130643576</c:v>
                </c:pt>
                <c:pt idx="28">
                  <c:v>66.2118995217823</c:v>
                </c:pt>
                <c:pt idx="29">
                  <c:v>89.836933613148105</c:v>
                </c:pt>
                <c:pt idx="30">
                  <c:v>85.742486692420286</c:v>
                </c:pt>
                <c:pt idx="31">
                  <c:v>235.16453812164232</c:v>
                </c:pt>
                <c:pt idx="32">
                  <c:v>94.235390279310096</c:v>
                </c:pt>
                <c:pt idx="33">
                  <c:v>78.358593661350397</c:v>
                </c:pt>
                <c:pt idx="34">
                  <c:v>63.6211307913388</c:v>
                </c:pt>
                <c:pt idx="35">
                  <c:v>235.16453812164232</c:v>
                </c:pt>
              </c:numCache>
            </c:numRef>
          </c:yVal>
          <c:smooth val="0"/>
        </c:ser>
        <c:dLbls>
          <c:showLegendKey val="0"/>
          <c:showVal val="0"/>
          <c:showCatName val="0"/>
          <c:showSerName val="0"/>
          <c:showPercent val="0"/>
          <c:showBubbleSize val="0"/>
        </c:dLbls>
        <c:axId val="243409280"/>
        <c:axId val="243410816"/>
      </c:scatterChart>
      <c:valAx>
        <c:axId val="243409280"/>
        <c:scaling>
          <c:orientation val="minMax"/>
        </c:scaling>
        <c:delete val="0"/>
        <c:axPos val="b"/>
        <c:numFmt formatCode="m/d/yyyy" sourceLinked="1"/>
        <c:majorTickMark val="out"/>
        <c:minorTickMark val="none"/>
        <c:tickLblPos val="nextTo"/>
        <c:crossAx val="243410816"/>
        <c:crosses val="autoZero"/>
        <c:crossBetween val="midCat"/>
      </c:valAx>
      <c:valAx>
        <c:axId val="243410816"/>
        <c:scaling>
          <c:orientation val="minMax"/>
        </c:scaling>
        <c:delete val="0"/>
        <c:axPos val="l"/>
        <c:majorGridlines/>
        <c:numFmt formatCode="General" sourceLinked="1"/>
        <c:majorTickMark val="out"/>
        <c:minorTickMark val="none"/>
        <c:tickLblPos val="nextTo"/>
        <c:crossAx val="24340928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v>Standardized Residuals</c:v>
          </c:tx>
          <c:invertIfNegative val="0"/>
          <c:cat>
            <c:numRef>
              <c:f>'24. Normal Residuals'!$H$37:$H$49</c:f>
              <c:numCache>
                <c:formatCode>General</c:formatCode>
                <c:ptCount val="13"/>
                <c:pt idx="0">
                  <c:v>-3</c:v>
                </c:pt>
                <c:pt idx="1">
                  <c:v>-2.5</c:v>
                </c:pt>
                <c:pt idx="2">
                  <c:v>-2</c:v>
                </c:pt>
                <c:pt idx="3">
                  <c:v>-1.5</c:v>
                </c:pt>
                <c:pt idx="4">
                  <c:v>-1</c:v>
                </c:pt>
                <c:pt idx="5">
                  <c:v>-0.5</c:v>
                </c:pt>
                <c:pt idx="6">
                  <c:v>0</c:v>
                </c:pt>
                <c:pt idx="7">
                  <c:v>0.5</c:v>
                </c:pt>
                <c:pt idx="8">
                  <c:v>1</c:v>
                </c:pt>
                <c:pt idx="9">
                  <c:v>1.5</c:v>
                </c:pt>
                <c:pt idx="10">
                  <c:v>2</c:v>
                </c:pt>
                <c:pt idx="11">
                  <c:v>2.5</c:v>
                </c:pt>
                <c:pt idx="12">
                  <c:v>3</c:v>
                </c:pt>
              </c:numCache>
            </c:numRef>
          </c:cat>
          <c:val>
            <c:numRef>
              <c:f>'24. Normal Residuals'!$I$37:$I$49</c:f>
              <c:numCache>
                <c:formatCode>General</c:formatCode>
                <c:ptCount val="13"/>
                <c:pt idx="0">
                  <c:v>0</c:v>
                </c:pt>
                <c:pt idx="1">
                  <c:v>0</c:v>
                </c:pt>
                <c:pt idx="2">
                  <c:v>1</c:v>
                </c:pt>
                <c:pt idx="3">
                  <c:v>1</c:v>
                </c:pt>
                <c:pt idx="4">
                  <c:v>2</c:v>
                </c:pt>
                <c:pt idx="5">
                  <c:v>7</c:v>
                </c:pt>
                <c:pt idx="6">
                  <c:v>6</c:v>
                </c:pt>
                <c:pt idx="7">
                  <c:v>5</c:v>
                </c:pt>
                <c:pt idx="8">
                  <c:v>2</c:v>
                </c:pt>
                <c:pt idx="9">
                  <c:v>2</c:v>
                </c:pt>
                <c:pt idx="10">
                  <c:v>4</c:v>
                </c:pt>
                <c:pt idx="11">
                  <c:v>0</c:v>
                </c:pt>
                <c:pt idx="12">
                  <c:v>0</c:v>
                </c:pt>
              </c:numCache>
            </c:numRef>
          </c:val>
        </c:ser>
        <c:dLbls>
          <c:showLegendKey val="0"/>
          <c:showVal val="0"/>
          <c:showCatName val="0"/>
          <c:showSerName val="0"/>
          <c:showPercent val="0"/>
          <c:showBubbleSize val="0"/>
        </c:dLbls>
        <c:gapWidth val="150"/>
        <c:axId val="242995968"/>
        <c:axId val="242997504"/>
      </c:barChart>
      <c:catAx>
        <c:axId val="242995968"/>
        <c:scaling>
          <c:orientation val="minMax"/>
        </c:scaling>
        <c:delete val="0"/>
        <c:axPos val="b"/>
        <c:numFmt formatCode="General" sourceLinked="1"/>
        <c:majorTickMark val="out"/>
        <c:minorTickMark val="none"/>
        <c:tickLblPos val="nextTo"/>
        <c:crossAx val="242997504"/>
        <c:crosses val="autoZero"/>
        <c:auto val="1"/>
        <c:lblAlgn val="ctr"/>
        <c:lblOffset val="100"/>
        <c:noMultiLvlLbl val="0"/>
      </c:catAx>
      <c:valAx>
        <c:axId val="242997504"/>
        <c:scaling>
          <c:orientation val="minMax"/>
        </c:scaling>
        <c:delete val="0"/>
        <c:axPos val="l"/>
        <c:majorGridlines/>
        <c:numFmt formatCode="General" sourceLinked="1"/>
        <c:majorTickMark val="out"/>
        <c:minorTickMark val="none"/>
        <c:tickLblPos val="nextTo"/>
        <c:crossAx val="242995968"/>
        <c:crosses val="autoZero"/>
        <c:crossBetween val="between"/>
      </c:valAx>
    </c:plotArea>
    <c:plotVisOnly val="1"/>
    <c:dispBlanksAs val="gap"/>
    <c:showDLblsOverMax val="0"/>
  </c:chart>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spPr>
            <a:ln w="28575">
              <a:noFill/>
            </a:ln>
          </c:spPr>
          <c:xVal>
            <c:numRef>
              <c:f>'25. Homoskedasticity'!$B$27:$B$56</c:f>
              <c:numCache>
                <c:formatCode>General</c:formatCode>
                <c:ptCount val="30"/>
                <c:pt idx="0">
                  <c:v>1062.6631300970062</c:v>
                </c:pt>
                <c:pt idx="1">
                  <c:v>984.50598287144919</c:v>
                </c:pt>
                <c:pt idx="2">
                  <c:v>994.80528374656683</c:v>
                </c:pt>
                <c:pt idx="3">
                  <c:v>1000.5573684446443</c:v>
                </c:pt>
                <c:pt idx="4">
                  <c:v>1034.8410365223056</c:v>
                </c:pt>
                <c:pt idx="5">
                  <c:v>1049.0397547259006</c:v>
                </c:pt>
                <c:pt idx="6">
                  <c:v>1008.3896025922982</c:v>
                </c:pt>
                <c:pt idx="7">
                  <c:v>990.511187320555</c:v>
                </c:pt>
                <c:pt idx="8">
                  <c:v>1035.2056209517059</c:v>
                </c:pt>
                <c:pt idx="9">
                  <c:v>1023.7044069325807</c:v>
                </c:pt>
                <c:pt idx="10">
                  <c:v>1063.8245329586623</c:v>
                </c:pt>
                <c:pt idx="11">
                  <c:v>1074.8738339210147</c:v>
                </c:pt>
                <c:pt idx="12">
                  <c:v>1030.7261022111966</c:v>
                </c:pt>
                <c:pt idx="13">
                  <c:v>1043.0739083846288</c:v>
                </c:pt>
                <c:pt idx="14">
                  <c:v>1072.4398651017902</c:v>
                </c:pt>
                <c:pt idx="15">
                  <c:v>1021.9888419124045</c:v>
                </c:pt>
                <c:pt idx="16">
                  <c:v>1048.523147472702</c:v>
                </c:pt>
                <c:pt idx="17">
                  <c:v>1062.000458637144</c:v>
                </c:pt>
                <c:pt idx="18">
                  <c:v>1043.2214742113449</c:v>
                </c:pt>
                <c:pt idx="19">
                  <c:v>1052.460421288961</c:v>
                </c:pt>
                <c:pt idx="20">
                  <c:v>1064.7793328318514</c:v>
                </c:pt>
                <c:pt idx="21">
                  <c:v>972.94753489308562</c:v>
                </c:pt>
                <c:pt idx="22">
                  <c:v>1020.8110648193962</c:v>
                </c:pt>
                <c:pt idx="23">
                  <c:v>994.2931334904506</c:v>
                </c:pt>
                <c:pt idx="24">
                  <c:v>1018.4131492854407</c:v>
                </c:pt>
                <c:pt idx="25">
                  <c:v>1058.8510413959013</c:v>
                </c:pt>
                <c:pt idx="26">
                  <c:v>983.55864323544733</c:v>
                </c:pt>
                <c:pt idx="27">
                  <c:v>980.24198111357157</c:v>
                </c:pt>
                <c:pt idx="28">
                  <c:v>1012.4953213267827</c:v>
                </c:pt>
                <c:pt idx="29">
                  <c:v>1041.2528373032155</c:v>
                </c:pt>
              </c:numCache>
            </c:numRef>
          </c:xVal>
          <c:yVal>
            <c:numRef>
              <c:f>'25. Homoskedasticity'!$D$27:$D$56</c:f>
              <c:numCache>
                <c:formatCode>General</c:formatCode>
                <c:ptCount val="30"/>
                <c:pt idx="0">
                  <c:v>0.44148246441677075</c:v>
                </c:pt>
                <c:pt idx="1">
                  <c:v>1.2268525013755931</c:v>
                </c:pt>
                <c:pt idx="2">
                  <c:v>0.41462673596843896</c:v>
                </c:pt>
                <c:pt idx="3">
                  <c:v>0.46146300114483929</c:v>
                </c:pt>
                <c:pt idx="4">
                  <c:v>0.21895187731506432</c:v>
                </c:pt>
                <c:pt idx="5">
                  <c:v>-0.19643090879449268</c:v>
                </c:pt>
                <c:pt idx="6">
                  <c:v>0.68207782685467289</c:v>
                </c:pt>
                <c:pt idx="7">
                  <c:v>-9.6573727860544953E-2</c:v>
                </c:pt>
                <c:pt idx="8">
                  <c:v>-0.60560728516896123</c:v>
                </c:pt>
                <c:pt idx="9">
                  <c:v>-1.6444402912455498</c:v>
                </c:pt>
                <c:pt idx="10">
                  <c:v>-0.5336119780647941</c:v>
                </c:pt>
                <c:pt idx="11">
                  <c:v>1.5351987811620411</c:v>
                </c:pt>
                <c:pt idx="12">
                  <c:v>-0.5150163990341079</c:v>
                </c:pt>
                <c:pt idx="13">
                  <c:v>0.93063934090241229</c:v>
                </c:pt>
                <c:pt idx="14">
                  <c:v>-0.64986079047619427</c:v>
                </c:pt>
                <c:pt idx="15">
                  <c:v>-0.75357372500761066</c:v>
                </c:pt>
                <c:pt idx="16">
                  <c:v>1.6014506153956438</c:v>
                </c:pt>
                <c:pt idx="17">
                  <c:v>-0.56684793270257083</c:v>
                </c:pt>
                <c:pt idx="18">
                  <c:v>-2.1199657211841161</c:v>
                </c:pt>
                <c:pt idx="19">
                  <c:v>1.0465395861562501</c:v>
                </c:pt>
                <c:pt idx="20">
                  <c:v>-0.71399317964573161</c:v>
                </c:pt>
                <c:pt idx="21">
                  <c:v>9.9117305018892928E-3</c:v>
                </c:pt>
                <c:pt idx="22">
                  <c:v>-0.15322671356673551</c:v>
                </c:pt>
                <c:pt idx="23">
                  <c:v>-1.1889014783015797</c:v>
                </c:pt>
                <c:pt idx="24">
                  <c:v>-0.45589319806680306</c:v>
                </c:pt>
                <c:pt idx="25">
                  <c:v>-0.16077910554706906</c:v>
                </c:pt>
                <c:pt idx="26">
                  <c:v>1.7836651695982957</c:v>
                </c:pt>
                <c:pt idx="27">
                  <c:v>-1.3681581782465682</c:v>
                </c:pt>
                <c:pt idx="28">
                  <c:v>-0.28249674643728601</c:v>
                </c:pt>
                <c:pt idx="29">
                  <c:v>1.6525177285579662</c:v>
                </c:pt>
              </c:numCache>
            </c:numRef>
          </c:yVal>
          <c:smooth val="0"/>
        </c:ser>
        <c:dLbls>
          <c:showLegendKey val="0"/>
          <c:showVal val="0"/>
          <c:showCatName val="0"/>
          <c:showSerName val="0"/>
          <c:showPercent val="0"/>
          <c:showBubbleSize val="0"/>
        </c:dLbls>
        <c:axId val="244002816"/>
        <c:axId val="244004736"/>
      </c:scatterChart>
      <c:valAx>
        <c:axId val="244002816"/>
        <c:scaling>
          <c:orientation val="minMax"/>
        </c:scaling>
        <c:delete val="0"/>
        <c:axPos val="b"/>
        <c:title>
          <c:tx>
            <c:rich>
              <a:bodyPr/>
              <a:lstStyle/>
              <a:p>
                <a:pPr>
                  <a:defRPr/>
                </a:pPr>
                <a:r>
                  <a:rPr lang="en-US"/>
                  <a:t>Predicted Values</a:t>
                </a:r>
              </a:p>
            </c:rich>
          </c:tx>
          <c:overlay val="0"/>
        </c:title>
        <c:numFmt formatCode="General" sourceLinked="1"/>
        <c:majorTickMark val="out"/>
        <c:minorTickMark val="none"/>
        <c:tickLblPos val="nextTo"/>
        <c:crossAx val="244004736"/>
        <c:crosses val="autoZero"/>
        <c:crossBetween val="midCat"/>
      </c:valAx>
      <c:valAx>
        <c:axId val="244004736"/>
        <c:scaling>
          <c:orientation val="minMax"/>
        </c:scaling>
        <c:delete val="0"/>
        <c:axPos val="l"/>
        <c:majorGridlines/>
        <c:title>
          <c:tx>
            <c:rich>
              <a:bodyPr rot="-5400000" vert="horz"/>
              <a:lstStyle/>
              <a:p>
                <a:pPr>
                  <a:defRPr/>
                </a:pPr>
                <a:r>
                  <a:rPr lang="en-US"/>
                  <a:t>Standardized Residuals</a:t>
                </a:r>
              </a:p>
            </c:rich>
          </c:tx>
          <c:overlay val="0"/>
        </c:title>
        <c:numFmt formatCode="General" sourceLinked="1"/>
        <c:majorTickMark val="out"/>
        <c:minorTickMark val="none"/>
        <c:tickLblPos val="nextTo"/>
        <c:crossAx val="244002816"/>
        <c:crosses val="autoZero"/>
        <c:crossBetween val="midCat"/>
      </c:valAx>
    </c:plotArea>
    <c:plotVisOnly val="1"/>
    <c:dispBlanksAs val="gap"/>
    <c:showDLblsOverMax val="0"/>
  </c:chart>
  <c:printSettings>
    <c:headerFooter/>
    <c:pageMargins b="0.75" l="0.7" r="0.7" t="0.75" header="0.3" footer="0.3"/>
    <c:pageSetup/>
  </c:printSettings>
</c:chartSpac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8.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9.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0</xdr:col>
      <xdr:colOff>95249</xdr:colOff>
      <xdr:row>0</xdr:row>
      <xdr:rowOff>38100</xdr:rowOff>
    </xdr:from>
    <xdr:to>
      <xdr:col>11</xdr:col>
      <xdr:colOff>581024</xdr:colOff>
      <xdr:row>26</xdr:row>
      <xdr:rowOff>152400</xdr:rowOff>
    </xdr:to>
    <xdr:sp macro="" textlink="">
      <xdr:nvSpPr>
        <xdr:cNvPr id="2" name="TextBox 1"/>
        <xdr:cNvSpPr txBox="1"/>
      </xdr:nvSpPr>
      <xdr:spPr>
        <a:xfrm>
          <a:off x="95249" y="38100"/>
          <a:ext cx="7191375" cy="506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Welcome</a:t>
          </a:r>
          <a:r>
            <a:rPr lang="en-US" sz="1100" baseline="0"/>
            <a:t> to Linear Regression Without Depression.</a:t>
          </a:r>
        </a:p>
        <a:p>
          <a:endParaRPr lang="en-US" sz="1100" baseline="0"/>
        </a:p>
        <a:p>
          <a:r>
            <a:rPr lang="en-US" sz="1100" baseline="0"/>
            <a:t>The purpose of this MS Excel-based Linear Regression tutorial is to teach a practitioner for a non-academic organization the basics necessary to form a model, test the model, and refine it.  Secondary-school level algebra is required to read a model.  Elementary statistics is needed to test a model.  We cover the necessary skills step-by-step in the various colored sections.</a:t>
          </a:r>
        </a:p>
        <a:p>
          <a:endParaRPr lang="en-US" sz="1100" baseline="0"/>
        </a:p>
        <a:p>
          <a:r>
            <a:rPr lang="en-US" sz="1100" baseline="0"/>
            <a:t>To expedite the process, certain features which could be taught in an academic setting are omitted (e.g. a calculus and matrix-based proof of how to do linear regression).</a:t>
          </a:r>
        </a:p>
        <a:p>
          <a:endParaRPr lang="en-US" sz="1100" baseline="0"/>
        </a:p>
        <a:p>
          <a:r>
            <a:rPr lang="en-US" sz="1100" b="1"/>
            <a:t>By the end of this tutorial, you will be able to:</a:t>
          </a:r>
        </a:p>
        <a:p>
          <a:r>
            <a:rPr lang="en-US" sz="1100"/>
            <a:t>-Run</a:t>
          </a:r>
          <a:r>
            <a:rPr lang="en-US" sz="1100" baseline="0"/>
            <a:t> linear models</a:t>
          </a:r>
        </a:p>
        <a:p>
          <a:r>
            <a:rPr lang="en-US" sz="1100" baseline="0"/>
            <a:t>-Attempt basic nonlinear models (e.g. power models, binary variables)</a:t>
          </a:r>
        </a:p>
        <a:p>
          <a:r>
            <a:rPr lang="en-US" sz="1100" baseline="0"/>
            <a:t>-Test the model statistically</a:t>
          </a:r>
        </a:p>
        <a:p>
          <a:r>
            <a:rPr lang="en-US" sz="1100" baseline="0"/>
            <a:t>-Test the model heuristically</a:t>
          </a:r>
        </a:p>
        <a:p>
          <a:r>
            <a:rPr lang="en-US" sz="1100" baseline="0"/>
            <a:t>-Apply the practice to pricing and demand forecasting</a:t>
          </a:r>
        </a:p>
        <a:p>
          <a:endParaRPr lang="en-US" sz="1100" baseline="0"/>
        </a:p>
        <a:p>
          <a:r>
            <a:rPr lang="en-US" sz="1100" baseline="0"/>
            <a:t>I have written this tutorial on Excel so that you can easily see the data, formulas, charts, and commentaries all on one screen (instead of switching your head from screen to a book all the time).</a:t>
          </a:r>
        </a:p>
        <a:p>
          <a:endParaRPr lang="en-US" sz="1100" baseline="0"/>
        </a:p>
        <a:p>
          <a:r>
            <a:rPr lang="en-US" sz="1100" b="1" baseline="0"/>
            <a:t>To use a Linear Regression Package:</a:t>
          </a:r>
        </a:p>
        <a:p>
          <a:r>
            <a:rPr lang="en-US" sz="1100" baseline="0"/>
            <a:t>Windows/PC:  MS Excel has Regression in the Data Analysis Add-On.</a:t>
          </a:r>
        </a:p>
        <a:p>
          <a:r>
            <a:rPr lang="en-US" sz="1100" baseline="0"/>
            <a:t>Mac:  Statplus offers a Regression tool.</a:t>
          </a:r>
        </a:p>
        <a:p>
          <a:r>
            <a:rPr lang="en-US" sz="1100" baseline="0"/>
            <a:t>R:  You can get  R for free and use its own regression tool.</a:t>
          </a:r>
        </a:p>
        <a:p>
          <a:endParaRPr lang="en-US" sz="1100" baseline="0"/>
        </a:p>
        <a:p>
          <a:r>
            <a:rPr lang="en-US" sz="1100" i="1" baseline="0"/>
            <a:t>Please seek instructions for the respective toolkit to use their Regression application.  I will not reinvent the wheel with my own set of instructions.</a:t>
          </a:r>
        </a:p>
        <a:p>
          <a:endParaRPr lang="en-US" sz="1100" baseline="0"/>
        </a:p>
        <a:p>
          <a:r>
            <a:rPr lang="en-US" sz="1100"/>
            <a:t>I have provided quizzes to test your understanding</a:t>
          </a:r>
          <a:r>
            <a:rPr lang="en-US" sz="1100" baseline="0"/>
            <a:t>, since we never really know what we "don't know."  Solutions are provided in a separate file.  Good luck!  -Gregory Taketa, Data Analyst Extraordinaire</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133350</xdr:colOff>
      <xdr:row>0</xdr:row>
      <xdr:rowOff>38098</xdr:rowOff>
    </xdr:from>
    <xdr:to>
      <xdr:col>6</xdr:col>
      <xdr:colOff>200025</xdr:colOff>
      <xdr:row>23</xdr:row>
      <xdr:rowOff>152400</xdr:rowOff>
    </xdr:to>
    <xdr:sp macro="" textlink="">
      <xdr:nvSpPr>
        <xdr:cNvPr id="2" name="TextBox 1"/>
        <xdr:cNvSpPr txBox="1"/>
      </xdr:nvSpPr>
      <xdr:spPr>
        <a:xfrm>
          <a:off x="133350" y="38098"/>
          <a:ext cx="3724275" cy="4495802"/>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Conceptual</a:t>
          </a:r>
          <a:r>
            <a:rPr lang="en-US" sz="1100" b="1" baseline="0"/>
            <a:t> Line Equation:</a:t>
          </a:r>
        </a:p>
        <a:p>
          <a:endParaRPr lang="en-US" sz="1100" baseline="0"/>
        </a:p>
        <a:p>
          <a:r>
            <a:rPr lang="en-US" sz="1100" baseline="0"/>
            <a:t>Output Variable = </a:t>
          </a:r>
          <a:r>
            <a:rPr lang="en-US" sz="1100" baseline="0">
              <a:solidFill>
                <a:srgbClr val="7030A0"/>
              </a:solidFill>
            </a:rPr>
            <a:t>Intercept</a:t>
          </a:r>
          <a:r>
            <a:rPr lang="en-US" sz="1100" baseline="0"/>
            <a:t> + </a:t>
          </a:r>
          <a:r>
            <a:rPr lang="en-US" sz="1100" baseline="0">
              <a:solidFill>
                <a:srgbClr val="00B0F0"/>
              </a:solidFill>
            </a:rPr>
            <a:t>Coefficient</a:t>
          </a:r>
          <a:r>
            <a:rPr lang="en-US" sz="1100" baseline="0"/>
            <a:t> * </a:t>
          </a:r>
          <a:r>
            <a:rPr lang="en-US" sz="1100" baseline="0">
              <a:solidFill>
                <a:srgbClr val="FFC000"/>
              </a:solidFill>
            </a:rPr>
            <a:t>Input Variable</a:t>
          </a:r>
        </a:p>
        <a:p>
          <a:endParaRPr lang="en-US" sz="1100" baseline="0"/>
        </a:p>
        <a:p>
          <a:pPr marL="0" marR="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Left-Hand Side of the Equation:</a:t>
          </a:r>
        </a:p>
        <a:p>
          <a:pPr marL="0" marR="0" indent="0" defTabSz="914400" eaLnBrk="1" fontAlgn="auto" latinLnBrk="0" hangingPunct="1">
            <a:lnSpc>
              <a:spcPct val="100000"/>
            </a:lnSpc>
            <a:spcBef>
              <a:spcPts val="0"/>
            </a:spcBef>
            <a:spcAft>
              <a:spcPts val="0"/>
            </a:spcAft>
            <a:buClrTx/>
            <a:buSzTx/>
            <a:buFontTx/>
            <a:buNone/>
            <a:tabLst/>
            <a:defRPr/>
          </a:pPr>
          <a:endParaRPr lang="en-US">
            <a:effectLst/>
          </a:endParaRPr>
        </a:p>
        <a:p>
          <a:r>
            <a:rPr lang="en-US" sz="1100" u="sng"/>
            <a:t>Output Variable:  </a:t>
          </a:r>
          <a:r>
            <a:rPr lang="en-US" sz="1100"/>
            <a:t>What you ultimately want to</a:t>
          </a:r>
          <a:r>
            <a:rPr lang="en-US" sz="1100" baseline="0"/>
            <a:t> forecast</a:t>
          </a:r>
        </a:p>
        <a:p>
          <a:endParaRPr lang="en-US" sz="1100" baseline="0"/>
        </a:p>
        <a:p>
          <a:pPr marL="0" marR="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Right-Hand Side of the Equation:</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sng" baseline="0">
              <a:solidFill>
                <a:srgbClr val="7030A0"/>
              </a:solidFill>
              <a:effectLst/>
              <a:latin typeface="+mn-lt"/>
              <a:ea typeface="+mn-ea"/>
              <a:cs typeface="+mn-cs"/>
            </a:rPr>
            <a:t>Intercept</a:t>
          </a:r>
          <a:r>
            <a:rPr lang="en-US" sz="1100" u="sng" baseline="0">
              <a:solidFill>
                <a:schemeClr val="dk1"/>
              </a:solidFill>
              <a:effectLst/>
              <a:latin typeface="+mn-lt"/>
              <a:ea typeface="+mn-ea"/>
              <a:cs typeface="+mn-cs"/>
            </a:rPr>
            <a:t>:</a:t>
          </a:r>
          <a:r>
            <a:rPr lang="en-US" sz="1100" baseline="0">
              <a:solidFill>
                <a:schemeClr val="dk1"/>
              </a:solidFill>
              <a:effectLst/>
              <a:latin typeface="+mn-lt"/>
              <a:ea typeface="+mn-ea"/>
              <a:cs typeface="+mn-cs"/>
            </a:rPr>
            <a:t>  a constant, a number without a variable.  It is a placeholder.  When all input variables are 0, the output is the intercept (so in high school, this was called the "y-intercept").</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sng" baseline="0">
              <a:solidFill>
                <a:srgbClr val="00B0F0"/>
              </a:solidFill>
              <a:effectLst/>
              <a:latin typeface="+mn-lt"/>
              <a:ea typeface="+mn-ea"/>
              <a:cs typeface="+mn-cs"/>
            </a:rPr>
            <a:t>Cofficient:</a:t>
          </a:r>
          <a:r>
            <a:rPr lang="en-US" sz="1100" baseline="0">
              <a:solidFill>
                <a:schemeClr val="dk1"/>
              </a:solidFill>
              <a:effectLst/>
              <a:latin typeface="+mn-lt"/>
              <a:ea typeface="+mn-ea"/>
              <a:cs typeface="+mn-cs"/>
            </a:rPr>
            <a:t>  a rate of change, or slope.  In high school, this was rise/run or </a:t>
          </a:r>
          <a:r>
            <a:rPr lang="el-GR" sz="1100" baseline="0">
              <a:solidFill>
                <a:schemeClr val="dk1"/>
              </a:solidFill>
              <a:effectLst/>
              <a:latin typeface="+mn-lt"/>
              <a:ea typeface="+mn-ea"/>
              <a:cs typeface="+mn-cs"/>
            </a:rPr>
            <a:t>Δ</a:t>
          </a:r>
          <a:r>
            <a:rPr lang="en-US" sz="1100" baseline="0">
              <a:solidFill>
                <a:schemeClr val="dk1"/>
              </a:solidFill>
              <a:effectLst/>
              <a:latin typeface="+mn-lt"/>
              <a:ea typeface="+mn-ea"/>
              <a:cs typeface="+mn-cs"/>
            </a:rPr>
            <a:t>Y/</a:t>
          </a:r>
          <a:r>
            <a:rPr lang="el-GR" sz="1100" baseline="0">
              <a:solidFill>
                <a:schemeClr val="dk1"/>
              </a:solidFill>
              <a:effectLst/>
              <a:latin typeface="+mn-lt"/>
              <a:ea typeface="+mn-ea"/>
              <a:cs typeface="+mn-cs"/>
            </a:rPr>
            <a:t>Δ</a:t>
          </a:r>
          <a:r>
            <a:rPr lang="en-US" sz="1100" baseline="0">
              <a:solidFill>
                <a:schemeClr val="dk1"/>
              </a:solidFill>
              <a:effectLst/>
              <a:latin typeface="+mn-lt"/>
              <a:ea typeface="+mn-ea"/>
              <a:cs typeface="+mn-cs"/>
            </a:rPr>
            <a:t>X.  Here, it is "#units output/1 unit input."</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sng" baseline="0">
              <a:solidFill>
                <a:srgbClr val="FFC000"/>
              </a:solidFill>
              <a:effectLst/>
              <a:latin typeface="+mn-lt"/>
              <a:ea typeface="+mn-ea"/>
              <a:cs typeface="+mn-cs"/>
            </a:rPr>
            <a:t>Input Variable:</a:t>
          </a:r>
          <a:r>
            <a:rPr lang="en-US" sz="1100" u="sng" baseline="0">
              <a:solidFill>
                <a:schemeClr val="dk1"/>
              </a:solidFill>
              <a:effectLst/>
              <a:latin typeface="+mn-lt"/>
              <a:ea typeface="+mn-ea"/>
              <a:cs typeface="+mn-cs"/>
            </a:rPr>
            <a:t> </a:t>
          </a:r>
          <a:r>
            <a:rPr lang="en-US" sz="1100" u="none" baseline="0">
              <a:solidFill>
                <a:schemeClr val="dk1"/>
              </a:solidFill>
              <a:effectLst/>
              <a:latin typeface="+mn-lt"/>
              <a:ea typeface="+mn-ea"/>
              <a:cs typeface="+mn-cs"/>
            </a:rPr>
            <a:t> </a:t>
          </a:r>
          <a:r>
            <a:rPr lang="en-US" sz="1100" baseline="0">
              <a:solidFill>
                <a:schemeClr val="dk1"/>
              </a:solidFill>
              <a:effectLst/>
              <a:latin typeface="+mn-lt"/>
              <a:ea typeface="+mn-ea"/>
              <a:cs typeface="+mn-cs"/>
            </a:rPr>
            <a:t>A letter into which you can put any number.  This letter represents something you think is related to output.  For example, if you want to predict longevity (output), #weekly hours exercising could be a good input variable.</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a:effectLst/>
            </a:rPr>
            <a:t>In</a:t>
          </a:r>
          <a:r>
            <a:rPr lang="en-US" baseline="0">
              <a:effectLst/>
            </a:rPr>
            <a:t> practice, analysts use many input variables to estimate an output.  </a:t>
          </a:r>
          <a:endParaRPr lang="en-US">
            <a:effectLst/>
          </a:endParaRPr>
        </a:p>
      </xdr:txBody>
    </xdr:sp>
    <xdr:clientData/>
  </xdr:twoCellAnchor>
  <xdr:twoCellAnchor>
    <xdr:from>
      <xdr:col>6</xdr:col>
      <xdr:colOff>276225</xdr:colOff>
      <xdr:row>0</xdr:row>
      <xdr:rowOff>38100</xdr:rowOff>
    </xdr:from>
    <xdr:to>
      <xdr:col>12</xdr:col>
      <xdr:colOff>85725</xdr:colOff>
      <xdr:row>23</xdr:row>
      <xdr:rowOff>161925</xdr:rowOff>
    </xdr:to>
    <xdr:sp macro="" textlink="">
      <xdr:nvSpPr>
        <xdr:cNvPr id="3" name="TextBox 2"/>
        <xdr:cNvSpPr txBox="1"/>
      </xdr:nvSpPr>
      <xdr:spPr>
        <a:xfrm>
          <a:off x="3933825" y="38100"/>
          <a:ext cx="3467100" cy="45053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Symbolic</a:t>
          </a:r>
          <a:r>
            <a:rPr lang="en-US" sz="1100" b="1" baseline="0"/>
            <a:t> Shortcuts to Show a Line:</a:t>
          </a:r>
        </a:p>
        <a:p>
          <a:endParaRPr lang="en-US" sz="1100" baseline="0"/>
        </a:p>
        <a:p>
          <a:r>
            <a:rPr lang="en-US" sz="1100" baseline="0"/>
            <a:t>Y = </a:t>
          </a:r>
          <a:r>
            <a:rPr lang="el-GR" sz="1100" baseline="0">
              <a:solidFill>
                <a:srgbClr val="7030A0"/>
              </a:solidFill>
              <a:effectLst/>
              <a:latin typeface="+mn-lt"/>
              <a:ea typeface="+mn-ea"/>
              <a:cs typeface="+mn-cs"/>
            </a:rPr>
            <a:t>α</a:t>
          </a:r>
          <a:r>
            <a:rPr lang="en-US" sz="1100" baseline="0"/>
            <a:t> + </a:t>
          </a:r>
          <a:r>
            <a:rPr lang="el-GR" sz="1100" baseline="0">
              <a:solidFill>
                <a:srgbClr val="00B0F0"/>
              </a:solidFill>
            </a:rPr>
            <a:t>β</a:t>
          </a:r>
          <a:r>
            <a:rPr lang="en-US" sz="1100" baseline="0"/>
            <a:t>*</a:t>
          </a:r>
          <a:r>
            <a:rPr lang="en-US" sz="1100" baseline="0">
              <a:solidFill>
                <a:srgbClr val="FFC000"/>
              </a:solidFill>
            </a:rPr>
            <a:t>X</a:t>
          </a:r>
        </a:p>
        <a:p>
          <a:endParaRPr lang="en-US" sz="1100" baseline="0"/>
        </a:p>
        <a:p>
          <a:r>
            <a:rPr lang="en-US" sz="1100" b="1" baseline="0"/>
            <a:t>Left-Hand Side of the Equation:</a:t>
          </a:r>
        </a:p>
        <a:p>
          <a:endParaRPr lang="en-US" sz="1100" baseline="0"/>
        </a:p>
        <a:p>
          <a:r>
            <a:rPr lang="en-US" sz="1100" baseline="0"/>
            <a:t>Y = Output Variable</a:t>
          </a:r>
        </a:p>
        <a:p>
          <a:endParaRPr lang="en-US" sz="1100" baseline="0"/>
        </a:p>
        <a:p>
          <a:r>
            <a:rPr lang="en-US" sz="1100" b="1" baseline="0"/>
            <a:t>Right-Hand Side of the Equation:</a:t>
          </a:r>
        </a:p>
        <a:p>
          <a:endParaRPr lang="en-US" sz="1100" baseline="0"/>
        </a:p>
        <a:p>
          <a:r>
            <a:rPr lang="el-GR" sz="1100" baseline="0">
              <a:solidFill>
                <a:srgbClr val="7030A0"/>
              </a:solidFill>
            </a:rPr>
            <a:t>α</a:t>
          </a:r>
          <a:r>
            <a:rPr lang="en-US" sz="1100" baseline="0"/>
            <a:t> = "alpha," or intercept</a:t>
          </a:r>
        </a:p>
        <a:p>
          <a:endParaRPr lang="en-US" sz="1100" baseline="0"/>
        </a:p>
        <a:p>
          <a:endParaRPr lang="en-US" sz="1100" baseline="0"/>
        </a:p>
        <a:p>
          <a:endParaRPr lang="en-US" sz="1100" baseline="0"/>
        </a:p>
        <a:p>
          <a:r>
            <a:rPr lang="el-GR" sz="1100" baseline="0">
              <a:solidFill>
                <a:srgbClr val="00B0F0"/>
              </a:solidFill>
              <a:effectLst/>
              <a:latin typeface="+mn-lt"/>
              <a:ea typeface="+mn-ea"/>
              <a:cs typeface="+mn-cs"/>
            </a:rPr>
            <a:t>β</a:t>
          </a:r>
          <a:r>
            <a:rPr lang="en-US" sz="1100" baseline="0">
              <a:solidFill>
                <a:schemeClr val="dk1"/>
              </a:solidFill>
              <a:effectLst/>
              <a:latin typeface="+mn-lt"/>
              <a:ea typeface="+mn-ea"/>
              <a:cs typeface="+mn-cs"/>
            </a:rPr>
            <a:t> = "beta," or coefficient</a:t>
          </a:r>
        </a:p>
        <a:p>
          <a:endParaRPr lang="en-US" sz="1100" baseline="0">
            <a:solidFill>
              <a:schemeClr val="dk1"/>
            </a:solidFill>
            <a:effectLst/>
            <a:latin typeface="+mn-lt"/>
            <a:ea typeface="+mn-ea"/>
            <a:cs typeface="+mn-cs"/>
          </a:endParaRPr>
        </a:p>
        <a:p>
          <a:endParaRPr lang="en-US" sz="1100" baseline="0">
            <a:solidFill>
              <a:schemeClr val="dk1"/>
            </a:solidFill>
            <a:effectLst/>
            <a:latin typeface="+mn-lt"/>
            <a:ea typeface="+mn-ea"/>
            <a:cs typeface="+mn-cs"/>
          </a:endParaRPr>
        </a:p>
        <a:p>
          <a:r>
            <a:rPr lang="en-US" sz="1100" baseline="0">
              <a:solidFill>
                <a:srgbClr val="FFC000"/>
              </a:solidFill>
              <a:effectLst/>
              <a:latin typeface="+mn-lt"/>
              <a:ea typeface="+mn-ea"/>
              <a:cs typeface="+mn-cs"/>
            </a:rPr>
            <a:t>X</a:t>
          </a:r>
          <a:r>
            <a:rPr lang="en-US" sz="1100" baseline="0">
              <a:solidFill>
                <a:schemeClr val="dk1"/>
              </a:solidFill>
              <a:effectLst/>
              <a:latin typeface="+mn-lt"/>
              <a:ea typeface="+mn-ea"/>
              <a:cs typeface="+mn-cs"/>
            </a:rPr>
            <a:t> = Input Variable</a:t>
          </a:r>
        </a:p>
        <a:p>
          <a:endParaRPr lang="en-US" sz="1100" baseline="0">
            <a:solidFill>
              <a:schemeClr val="dk1"/>
            </a:solidFill>
            <a:effectLst/>
            <a:latin typeface="+mn-lt"/>
            <a:ea typeface="+mn-ea"/>
            <a:cs typeface="+mn-cs"/>
          </a:endParaRPr>
        </a:p>
        <a:p>
          <a:endParaRPr lang="en-US" sz="1100" baseline="0">
            <a:solidFill>
              <a:schemeClr val="dk1"/>
            </a:solidFill>
            <a:effectLst/>
            <a:latin typeface="+mn-lt"/>
            <a:ea typeface="+mn-ea"/>
            <a:cs typeface="+mn-cs"/>
          </a:endParaRPr>
        </a:p>
        <a:p>
          <a:endParaRPr lang="en-US" sz="1100" baseline="0">
            <a:solidFill>
              <a:schemeClr val="dk1"/>
            </a:solidFill>
            <a:effectLst/>
            <a:latin typeface="+mn-lt"/>
            <a:ea typeface="+mn-ea"/>
            <a:cs typeface="+mn-cs"/>
          </a:endParaRPr>
        </a:p>
        <a:p>
          <a:endParaRPr lang="en-US" sz="1100" baseline="0">
            <a:solidFill>
              <a:schemeClr val="dk1"/>
            </a:solidFill>
            <a:effectLst/>
            <a:latin typeface="+mn-lt"/>
            <a:ea typeface="+mn-ea"/>
            <a:cs typeface="+mn-cs"/>
          </a:endParaRPr>
        </a:p>
        <a:p>
          <a:endParaRPr lang="en-US" sz="1100" baseline="0">
            <a:solidFill>
              <a:schemeClr val="dk1"/>
            </a:solidFill>
            <a:effectLst/>
            <a:latin typeface="+mn-lt"/>
            <a:ea typeface="+mn-ea"/>
            <a:cs typeface="+mn-cs"/>
          </a:endParaRPr>
        </a:p>
        <a:p>
          <a:r>
            <a:rPr lang="en-US" sz="1100" baseline="0">
              <a:solidFill>
                <a:schemeClr val="dk1"/>
              </a:solidFill>
              <a:effectLst/>
              <a:latin typeface="+mn-lt"/>
              <a:ea typeface="+mn-ea"/>
              <a:cs typeface="+mn-cs"/>
            </a:rPr>
            <a:t>The analyst's goal is to form a model with really good betas, or coefficients, so that the forecasts are good.</a:t>
          </a:r>
          <a:endParaRPr lang="en-US" sz="1100"/>
        </a:p>
      </xdr:txBody>
    </xdr:sp>
    <xdr:clientData/>
  </xdr:twoCellAnchor>
  <xdr:twoCellAnchor>
    <xdr:from>
      <xdr:col>12</xdr:col>
      <xdr:colOff>190500</xdr:colOff>
      <xdr:row>0</xdr:row>
      <xdr:rowOff>38099</xdr:rowOff>
    </xdr:from>
    <xdr:to>
      <xdr:col>18</xdr:col>
      <xdr:colOff>561975</xdr:colOff>
      <xdr:row>26</xdr:row>
      <xdr:rowOff>180974</xdr:rowOff>
    </xdr:to>
    <xdr:sp macro="" textlink="">
      <xdr:nvSpPr>
        <xdr:cNvPr id="4" name="TextBox 3"/>
        <xdr:cNvSpPr txBox="1"/>
      </xdr:nvSpPr>
      <xdr:spPr>
        <a:xfrm>
          <a:off x="7505700" y="38099"/>
          <a:ext cx="4029075" cy="5095875"/>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Example:</a:t>
          </a:r>
        </a:p>
        <a:p>
          <a:endParaRPr lang="en-US" sz="1100" b="1"/>
        </a:p>
        <a:p>
          <a:r>
            <a:rPr lang="en-US" sz="1100" b="0"/>
            <a:t>Test Score = </a:t>
          </a:r>
          <a:r>
            <a:rPr lang="en-US" sz="1100" b="0">
              <a:solidFill>
                <a:srgbClr val="7030A0"/>
              </a:solidFill>
            </a:rPr>
            <a:t>50</a:t>
          </a:r>
          <a:r>
            <a:rPr lang="en-US" sz="1100" b="0"/>
            <a:t> </a:t>
          </a:r>
          <a:r>
            <a:rPr lang="en-US" sz="1100" b="0">
              <a:solidFill>
                <a:srgbClr val="00B0F0"/>
              </a:solidFill>
            </a:rPr>
            <a:t>+ 10</a:t>
          </a:r>
          <a:r>
            <a:rPr lang="en-US" sz="1100" b="0"/>
            <a:t>*</a:t>
          </a:r>
          <a:r>
            <a:rPr lang="en-US" sz="1100" b="0">
              <a:solidFill>
                <a:srgbClr val="FFC000"/>
              </a:solidFill>
            </a:rPr>
            <a:t>Hours Studied</a:t>
          </a:r>
        </a:p>
        <a:p>
          <a:endParaRPr lang="en-US" sz="1100" b="0"/>
        </a:p>
        <a:p>
          <a:pPr marL="0" marR="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Left-Hand Side of the Equation:</a:t>
          </a:r>
          <a:endParaRPr lang="en-US">
            <a:effectLst/>
          </a:endParaRPr>
        </a:p>
        <a:p>
          <a:endParaRPr lang="en-US" sz="1100" b="0"/>
        </a:p>
        <a:p>
          <a:r>
            <a:rPr lang="en-US" sz="1100" b="0"/>
            <a:t>Test Score = Output</a:t>
          </a:r>
          <a:r>
            <a:rPr lang="en-US" sz="1100" b="0" baseline="0"/>
            <a:t> Variable.  You want to forecast Test Scores</a:t>
          </a:r>
        </a:p>
        <a:p>
          <a:endParaRPr lang="en-US" sz="1100" b="0" baseline="0"/>
        </a:p>
        <a:p>
          <a:pPr marL="0" marR="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Right-Hand Side of the Equation:</a:t>
          </a:r>
          <a:endParaRPr lang="en-US">
            <a:effectLst/>
          </a:endParaRPr>
        </a:p>
        <a:p>
          <a:endParaRPr lang="en-US" sz="1100" b="0" baseline="0"/>
        </a:p>
        <a:p>
          <a:r>
            <a:rPr lang="en-US" sz="1100" b="0" baseline="0">
              <a:solidFill>
                <a:srgbClr val="7030A0"/>
              </a:solidFill>
            </a:rPr>
            <a:t>50 = Intercept</a:t>
          </a:r>
          <a:r>
            <a:rPr lang="en-US" sz="1100" b="0" baseline="0"/>
            <a:t>.  If you don't study at all, you estimate a Test Score of 50.  In practice, as you can imagine, the Intercept has no real meaning on its own and just acts as a placeholder for your model.</a:t>
          </a:r>
        </a:p>
        <a:p>
          <a:endParaRPr lang="en-US" sz="1100" b="0" baseline="0"/>
        </a:p>
        <a:p>
          <a:r>
            <a:rPr lang="en-US" sz="1100" b="0" baseline="0">
              <a:solidFill>
                <a:srgbClr val="00B0F0"/>
              </a:solidFill>
            </a:rPr>
            <a:t>10 = Coefficient</a:t>
          </a:r>
          <a:r>
            <a:rPr lang="en-US" sz="1100" b="0" baseline="0"/>
            <a:t>.   "10 points / 1 hour studied"  For every 1 hour you study, you expect to gain 10 points solely due to study hours.</a:t>
          </a:r>
        </a:p>
        <a:p>
          <a:endParaRPr lang="en-US" sz="1100" b="0" baseline="0"/>
        </a:p>
        <a:p>
          <a:r>
            <a:rPr lang="en-US" sz="1100" b="0" baseline="0">
              <a:solidFill>
                <a:srgbClr val="FFC000"/>
              </a:solidFill>
            </a:rPr>
            <a:t>Hours Studied = Input Variable</a:t>
          </a:r>
          <a:r>
            <a:rPr lang="en-US" sz="1100" b="0" baseline="0"/>
            <a:t>.  You believe that study hours contribute to test scores.  Obviously other factors affect test scores, so you can add more variables for those if you have data.</a:t>
          </a:r>
        </a:p>
        <a:p>
          <a:endParaRPr lang="en-US" sz="1100" b="0" baseline="0"/>
        </a:p>
        <a:p>
          <a:r>
            <a:rPr lang="en-US" sz="1100" b="0" baseline="0"/>
            <a:t>Forecast:  If you </a:t>
          </a:r>
          <a:r>
            <a:rPr lang="en-US" sz="1100" b="0" baseline="0">
              <a:solidFill>
                <a:srgbClr val="FFC000"/>
              </a:solidFill>
            </a:rPr>
            <a:t>study 3 hours</a:t>
          </a:r>
          <a:r>
            <a:rPr lang="en-US" sz="1100" b="0" baseline="0"/>
            <a:t>, what is your predicted score?</a:t>
          </a:r>
        </a:p>
        <a:p>
          <a:endParaRPr lang="en-US" sz="1100" b="0" baseline="0"/>
        </a:p>
        <a:p>
          <a:r>
            <a:rPr lang="en-US" sz="1100" b="0" baseline="0"/>
            <a:t>i.e. if </a:t>
          </a:r>
          <a:r>
            <a:rPr lang="en-US" sz="1100" b="0" baseline="0">
              <a:solidFill>
                <a:srgbClr val="FFC000"/>
              </a:solidFill>
            </a:rPr>
            <a:t>X = 3</a:t>
          </a:r>
          <a:r>
            <a:rPr lang="en-US" sz="1100" b="0" baseline="0"/>
            <a:t>, then Y = ?</a:t>
          </a:r>
        </a:p>
        <a:p>
          <a:endParaRPr lang="en-US" sz="1100" b="0" baseline="0"/>
        </a:p>
        <a:p>
          <a:r>
            <a:rPr lang="en-US" sz="1100" b="0" baseline="0"/>
            <a:t>Test Score = </a:t>
          </a:r>
          <a:r>
            <a:rPr lang="en-US" sz="1100" b="0" baseline="0">
              <a:solidFill>
                <a:srgbClr val="7030A0"/>
              </a:solidFill>
            </a:rPr>
            <a:t>50</a:t>
          </a:r>
          <a:r>
            <a:rPr lang="en-US" sz="1100" b="0" baseline="0"/>
            <a:t> </a:t>
          </a:r>
          <a:r>
            <a:rPr lang="en-US" sz="1100" b="0" baseline="0">
              <a:solidFill>
                <a:srgbClr val="00B0F0"/>
              </a:solidFill>
            </a:rPr>
            <a:t>+ 10</a:t>
          </a:r>
          <a:r>
            <a:rPr lang="en-US" sz="1100" b="0" baseline="0"/>
            <a:t>*</a:t>
          </a:r>
          <a:r>
            <a:rPr lang="en-US" sz="1100" b="0" baseline="0">
              <a:solidFill>
                <a:srgbClr val="FFC000"/>
              </a:solidFill>
            </a:rPr>
            <a:t>3</a:t>
          </a:r>
          <a:r>
            <a:rPr lang="en-US" sz="1100" b="0" baseline="0"/>
            <a:t> = 80</a:t>
          </a:r>
        </a:p>
        <a:p>
          <a:endParaRPr lang="en-US" sz="1100" b="0" baseline="0"/>
        </a:p>
        <a:p>
          <a:r>
            <a:rPr lang="en-US" sz="1100" b="0" baseline="0"/>
            <a:t>Test Score = </a:t>
          </a:r>
          <a:r>
            <a:rPr lang="en-US" sz="1100" b="0" baseline="0">
              <a:solidFill>
                <a:srgbClr val="7030A0"/>
              </a:solidFill>
            </a:rPr>
            <a:t>50 points </a:t>
          </a:r>
          <a:r>
            <a:rPr lang="en-US" sz="1100" b="0" baseline="0">
              <a:solidFill>
                <a:srgbClr val="00B0F0"/>
              </a:solidFill>
            </a:rPr>
            <a:t>+ 10 points/hour </a:t>
          </a:r>
          <a:r>
            <a:rPr lang="en-US" sz="1100" b="0" baseline="0"/>
            <a:t>* </a:t>
          </a:r>
          <a:r>
            <a:rPr lang="en-US" sz="1100" b="0" baseline="0">
              <a:solidFill>
                <a:srgbClr val="FFC000"/>
              </a:solidFill>
            </a:rPr>
            <a:t>3 hours </a:t>
          </a:r>
          <a:r>
            <a:rPr lang="en-US" sz="1100" b="0" baseline="0"/>
            <a:t>= 80 points.</a:t>
          </a:r>
        </a:p>
        <a:p>
          <a:endParaRPr lang="en-US" sz="1100" b="0" baseline="0"/>
        </a:p>
        <a:p>
          <a:endParaRPr lang="en-US" sz="1100" b="0" baseline="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76200</xdr:colOff>
      <xdr:row>0</xdr:row>
      <xdr:rowOff>19049</xdr:rowOff>
    </xdr:from>
    <xdr:to>
      <xdr:col>2</xdr:col>
      <xdr:colOff>561975</xdr:colOff>
      <xdr:row>23</xdr:row>
      <xdr:rowOff>9525</xdr:rowOff>
    </xdr:to>
    <xdr:sp macro="" textlink="">
      <xdr:nvSpPr>
        <xdr:cNvPr id="2" name="TextBox 1"/>
        <xdr:cNvSpPr txBox="1"/>
      </xdr:nvSpPr>
      <xdr:spPr>
        <a:xfrm>
          <a:off x="76200" y="19049"/>
          <a:ext cx="1704975" cy="4371976"/>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How do you graph</a:t>
          </a:r>
        </a:p>
        <a:p>
          <a:endParaRPr lang="en-US" sz="1100"/>
        </a:p>
        <a:p>
          <a:pPr marL="0" marR="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Y = </a:t>
          </a:r>
          <a:r>
            <a:rPr lang="el-GR" sz="1100" baseline="0">
              <a:solidFill>
                <a:schemeClr val="dk1"/>
              </a:solidFill>
              <a:effectLst/>
              <a:latin typeface="+mn-lt"/>
              <a:ea typeface="+mn-ea"/>
              <a:cs typeface="+mn-cs"/>
            </a:rPr>
            <a:t>α</a:t>
          </a:r>
          <a:r>
            <a:rPr lang="en-US" sz="1100" baseline="0">
              <a:solidFill>
                <a:schemeClr val="dk1"/>
              </a:solidFill>
              <a:effectLst/>
              <a:latin typeface="+mn-lt"/>
              <a:ea typeface="+mn-ea"/>
              <a:cs typeface="+mn-cs"/>
            </a:rPr>
            <a:t> + </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*X      ?</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1)  Form 2 axes.  </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2)  Let Y (output) be the vertical axis (up-down).</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3)  Let X (input) be the horizontal axis (left-right).</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4)  On the Y-axis, where X = 0, put a mark </a:t>
          </a:r>
          <a:r>
            <a:rPr lang="el-GR" sz="1100" baseline="0">
              <a:solidFill>
                <a:schemeClr val="dk1"/>
              </a:solidFill>
              <a:effectLst/>
              <a:latin typeface="+mn-lt"/>
              <a:ea typeface="+mn-ea"/>
              <a:cs typeface="+mn-cs"/>
            </a:rPr>
            <a:t>α</a:t>
          </a:r>
          <a:r>
            <a:rPr lang="en-US" sz="1100" baseline="0">
              <a:solidFill>
                <a:schemeClr val="dk1"/>
              </a:solidFill>
              <a:effectLst/>
              <a:latin typeface="+mn-lt"/>
              <a:ea typeface="+mn-ea"/>
              <a:cs typeface="+mn-cs"/>
            </a:rPr>
            <a:t> units on the axis.</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5)  From </a:t>
          </a:r>
          <a:r>
            <a:rPr lang="el-GR" sz="1100" baseline="0">
              <a:solidFill>
                <a:schemeClr val="dk1"/>
              </a:solidFill>
              <a:effectLst/>
              <a:latin typeface="+mn-lt"/>
              <a:ea typeface="+mn-ea"/>
              <a:cs typeface="+mn-cs"/>
            </a:rPr>
            <a:t>α</a:t>
          </a:r>
          <a:r>
            <a:rPr lang="en-US" sz="1100" baseline="0">
              <a:solidFill>
                <a:schemeClr val="dk1"/>
              </a:solidFill>
              <a:effectLst/>
              <a:latin typeface="+mn-lt"/>
              <a:ea typeface="+mn-ea"/>
              <a:cs typeface="+mn-cs"/>
            </a:rPr>
            <a:t>, move 1 unit of X to the right.  Go </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units up (if </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is negative, you go down).</a:t>
          </a:r>
        </a:p>
        <a:p>
          <a:pPr marL="0" marR="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6)  Connect the dots between Steps 4 &amp; 5 and extend the line.</a:t>
          </a:r>
          <a:endParaRPr lang="en-US">
            <a:effectLst/>
          </a:endParaRPr>
        </a:p>
      </xdr:txBody>
    </xdr:sp>
    <xdr:clientData/>
  </xdr:twoCellAnchor>
  <xdr:twoCellAnchor>
    <xdr:from>
      <xdr:col>3</xdr:col>
      <xdr:colOff>57150</xdr:colOff>
      <xdr:row>0</xdr:row>
      <xdr:rowOff>19050</xdr:rowOff>
    </xdr:from>
    <xdr:to>
      <xdr:col>6</xdr:col>
      <xdr:colOff>533400</xdr:colOff>
      <xdr:row>23</xdr:row>
      <xdr:rowOff>9525</xdr:rowOff>
    </xdr:to>
    <xdr:sp macro="" textlink="">
      <xdr:nvSpPr>
        <xdr:cNvPr id="3" name="TextBox 2"/>
        <xdr:cNvSpPr txBox="1"/>
      </xdr:nvSpPr>
      <xdr:spPr>
        <a:xfrm>
          <a:off x="1885950" y="19050"/>
          <a:ext cx="2305050" cy="437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Example:</a:t>
          </a:r>
        </a:p>
        <a:p>
          <a:endParaRPr lang="en-US" sz="1100" b="1"/>
        </a:p>
        <a:p>
          <a:pPr marL="0" marR="0" indent="0" defTabSz="914400" eaLnBrk="1" fontAlgn="auto" latinLnBrk="0" hangingPunct="1">
            <a:lnSpc>
              <a:spcPct val="100000"/>
            </a:lnSpc>
            <a:spcBef>
              <a:spcPts val="0"/>
            </a:spcBef>
            <a:spcAft>
              <a:spcPts val="0"/>
            </a:spcAft>
            <a:buClrTx/>
            <a:buSzTx/>
            <a:buFontTx/>
            <a:buNone/>
            <a:tabLst/>
            <a:defRPr/>
          </a:pPr>
          <a:r>
            <a:rPr lang="en-US" sz="1100" b="0">
              <a:solidFill>
                <a:schemeClr val="dk1"/>
              </a:solidFill>
              <a:effectLst/>
              <a:latin typeface="+mn-lt"/>
              <a:ea typeface="+mn-ea"/>
              <a:cs typeface="+mn-cs"/>
            </a:rPr>
            <a:t>Test Score = 50 + 10*Hours Studied</a:t>
          </a:r>
        </a:p>
        <a:p>
          <a:pPr marL="0" marR="0" indent="0" defTabSz="914400" eaLnBrk="1" fontAlgn="auto" latinLnBrk="0" hangingPunct="1">
            <a:lnSpc>
              <a:spcPct val="100000"/>
            </a:lnSpc>
            <a:spcBef>
              <a:spcPts val="0"/>
            </a:spcBef>
            <a:spcAft>
              <a:spcPts val="0"/>
            </a:spcAft>
            <a:buClrTx/>
            <a:buSzTx/>
            <a:buFontTx/>
            <a:buNone/>
            <a:tabLst/>
            <a:defRPr/>
          </a:pPr>
          <a:endParaRPr lang="en-US">
            <a:effectLst/>
          </a:endParaRPr>
        </a:p>
        <a:p>
          <a:r>
            <a:rPr lang="en-US" sz="1100" b="0"/>
            <a:t>1)</a:t>
          </a:r>
          <a:r>
            <a:rPr lang="en-US" sz="1100" b="0" baseline="0"/>
            <a:t>  Form 2 axes.</a:t>
          </a:r>
        </a:p>
        <a:p>
          <a:endParaRPr lang="en-US" sz="1100" b="0" baseline="0"/>
        </a:p>
        <a:p>
          <a:r>
            <a:rPr lang="en-US" sz="1100" b="0" baseline="0"/>
            <a:t>2)  Let Test Score be the vertical axis.</a:t>
          </a:r>
        </a:p>
        <a:p>
          <a:endParaRPr lang="en-US" sz="1100" b="0" baseline="0"/>
        </a:p>
        <a:p>
          <a:endParaRPr lang="en-US" sz="1100" b="0" baseline="0"/>
        </a:p>
        <a:p>
          <a:r>
            <a:rPr lang="en-US" sz="1100" b="0" baseline="0"/>
            <a:t>3)  Let Hours Studied be the horizontal axis.</a:t>
          </a:r>
        </a:p>
        <a:p>
          <a:endParaRPr lang="en-US" sz="1100" b="0" baseline="0"/>
        </a:p>
        <a:p>
          <a:r>
            <a:rPr lang="en-US" sz="1100" b="0" baseline="0"/>
            <a:t>4)  On the Test Score axis, put a point where Test Score = 50.</a:t>
          </a:r>
        </a:p>
        <a:p>
          <a:endParaRPr lang="en-US" sz="1100" b="0" baseline="0"/>
        </a:p>
        <a:p>
          <a:endParaRPr lang="en-US" sz="1100" b="0" baseline="0"/>
        </a:p>
        <a:p>
          <a:r>
            <a:rPr lang="en-US" sz="1100" b="0" baseline="0"/>
            <a:t>5)  From that Intercept, move 1 unit to the right (where Hours Studied = 1).  Go up 10 units (where Test Score = 60).</a:t>
          </a:r>
        </a:p>
        <a:p>
          <a:endParaRPr lang="en-US" sz="1100" b="0" baseline="0"/>
        </a:p>
        <a:p>
          <a:r>
            <a:rPr lang="en-US" sz="1100" b="0" baseline="0"/>
            <a:t>6)  Connect the dots and extend the line.  </a:t>
          </a:r>
          <a:endParaRPr lang="en-US" sz="1100" b="0"/>
        </a:p>
        <a:p>
          <a:endParaRPr lang="en-US" sz="1100" b="1"/>
        </a:p>
      </xdr:txBody>
    </xdr:sp>
    <xdr:clientData/>
  </xdr:twoCellAnchor>
  <xdr:twoCellAnchor>
    <xdr:from>
      <xdr:col>7</xdr:col>
      <xdr:colOff>219075</xdr:colOff>
      <xdr:row>7</xdr:row>
      <xdr:rowOff>185737</xdr:rowOff>
    </xdr:from>
    <xdr:to>
      <xdr:col>14</xdr:col>
      <xdr:colOff>171450</xdr:colOff>
      <xdr:row>22</xdr:row>
      <xdr:rowOff>71437</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133350</xdr:colOff>
      <xdr:row>0</xdr:row>
      <xdr:rowOff>38098</xdr:rowOff>
    </xdr:from>
    <xdr:to>
      <xdr:col>5</xdr:col>
      <xdr:colOff>552450</xdr:colOff>
      <xdr:row>26</xdr:row>
      <xdr:rowOff>9525</xdr:rowOff>
    </xdr:to>
    <xdr:sp macro="" textlink="">
      <xdr:nvSpPr>
        <xdr:cNvPr id="2" name="TextBox 1"/>
        <xdr:cNvSpPr txBox="1"/>
      </xdr:nvSpPr>
      <xdr:spPr>
        <a:xfrm>
          <a:off x="133350" y="38098"/>
          <a:ext cx="3467100" cy="49244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Question 1</a:t>
          </a:r>
        </a:p>
        <a:p>
          <a:endParaRPr lang="en-US" sz="1100"/>
        </a:p>
        <a:p>
          <a:r>
            <a:rPr lang="en-US" sz="1100" i="1"/>
            <a:t>A social scientist in Workland</a:t>
          </a:r>
          <a:r>
            <a:rPr lang="en-US" sz="1100" i="1" baseline="0"/>
            <a:t> has estimated the following productivity model at a company:</a:t>
          </a:r>
          <a:endParaRPr lang="en-US" sz="1100" i="1"/>
        </a:p>
        <a:p>
          <a:endParaRPr lang="en-US" sz="1100"/>
        </a:p>
        <a:p>
          <a:r>
            <a:rPr lang="en-US" sz="1100" b="1"/>
            <a:t>Productivity</a:t>
          </a:r>
          <a:r>
            <a:rPr lang="en-US" sz="1100" b="1" baseline="0"/>
            <a:t> = 8 - 0.5 * Worries</a:t>
          </a:r>
        </a:p>
        <a:p>
          <a:endParaRPr lang="en-US" sz="1100" baseline="0"/>
        </a:p>
        <a:p>
          <a:r>
            <a:rPr lang="en-US" sz="1100" i="1" baseline="0"/>
            <a:t>Productivity is measured in hours.  </a:t>
          </a:r>
        </a:p>
        <a:p>
          <a:endParaRPr lang="en-US" sz="1100" i="1" baseline="0"/>
        </a:p>
        <a:p>
          <a:r>
            <a:rPr lang="en-US" sz="1100" i="1" baseline="0"/>
            <a:t>Worries is measured in # of conscious worries an employee has at the start of the day.</a:t>
          </a:r>
        </a:p>
        <a:p>
          <a:endParaRPr lang="en-US" sz="1100" baseline="0"/>
        </a:p>
        <a:p>
          <a:r>
            <a:rPr lang="en-US" sz="1100" baseline="0"/>
            <a:t>a) [1 point]:  What is the company trying to estimate in each employee?</a:t>
          </a:r>
        </a:p>
        <a:p>
          <a:endParaRPr lang="en-US" sz="1100" baseline="0"/>
        </a:p>
        <a:p>
          <a:r>
            <a:rPr lang="en-US" sz="1100" baseline="0"/>
            <a:t>b) [1 point]:  What would be the relevant range of worries in this model?  Is this model realistic?</a:t>
          </a:r>
        </a:p>
        <a:p>
          <a:endParaRPr lang="en-US" sz="1100" baseline="0"/>
        </a:p>
        <a:p>
          <a:r>
            <a:rPr lang="en-US" sz="1100" baseline="0"/>
            <a:t>c) [1 point]:  How productive is an employee with hakuna matata (no worries)?</a:t>
          </a:r>
        </a:p>
        <a:p>
          <a:endParaRPr lang="en-US" sz="1100" baseline="0"/>
        </a:p>
        <a:p>
          <a:r>
            <a:rPr lang="en-US" sz="1100" baseline="0"/>
            <a:t>d) [1 point]:  How productive is an employee  with 3 worries?</a:t>
          </a:r>
        </a:p>
        <a:p>
          <a:endParaRPr lang="en-US" sz="1100" baseline="0"/>
        </a:p>
        <a:p>
          <a:r>
            <a:rPr lang="en-US" sz="1100" baseline="0"/>
            <a:t>e) [4 points]:  Interpret the coefficient of Worries:  "For every _____________, an employee would __________________________, solely due to ________."</a:t>
          </a:r>
          <a:endParaRPr lang="en-US" sz="1100"/>
        </a:p>
      </xdr:txBody>
    </xdr:sp>
    <xdr:clientData/>
  </xdr:twoCellAnchor>
  <xdr:twoCellAnchor>
    <xdr:from>
      <xdr:col>6</xdr:col>
      <xdr:colOff>152400</xdr:colOff>
      <xdr:row>0</xdr:row>
      <xdr:rowOff>76199</xdr:rowOff>
    </xdr:from>
    <xdr:to>
      <xdr:col>10</xdr:col>
      <xdr:colOff>38100</xdr:colOff>
      <xdr:row>12</xdr:row>
      <xdr:rowOff>142874</xdr:rowOff>
    </xdr:to>
    <xdr:sp macro="" textlink="">
      <xdr:nvSpPr>
        <xdr:cNvPr id="3" name="TextBox 2"/>
        <xdr:cNvSpPr txBox="1"/>
      </xdr:nvSpPr>
      <xdr:spPr>
        <a:xfrm>
          <a:off x="3810000" y="76199"/>
          <a:ext cx="2324100" cy="2352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Question 2</a:t>
          </a:r>
        </a:p>
        <a:p>
          <a:endParaRPr lang="en-US" sz="1100"/>
        </a:p>
        <a:p>
          <a:r>
            <a:rPr lang="en-US" sz="1100"/>
            <a:t>Graph the model from Question 1.</a:t>
          </a:r>
        </a:p>
        <a:p>
          <a:endParaRPr lang="en-US" sz="1100"/>
        </a:p>
        <a:p>
          <a:r>
            <a:rPr lang="en-US" sz="1100"/>
            <a:t>Correct Axes:  2 points</a:t>
          </a:r>
        </a:p>
        <a:p>
          <a:endParaRPr lang="en-US" sz="1100"/>
        </a:p>
        <a:p>
          <a:r>
            <a:rPr lang="en-US" sz="1100"/>
            <a:t>Correct Intercept:  2 points</a:t>
          </a:r>
        </a:p>
        <a:p>
          <a:endParaRPr lang="en-US" sz="1100"/>
        </a:p>
        <a:p>
          <a:r>
            <a:rPr lang="en-US" sz="1100"/>
            <a:t>Correct Direction of Slope:</a:t>
          </a:r>
          <a:r>
            <a:rPr lang="en-US" sz="1100" baseline="0"/>
            <a:t>  2 points</a:t>
          </a:r>
        </a:p>
        <a:p>
          <a:endParaRPr lang="en-US" sz="1100" baseline="0"/>
        </a:p>
        <a:p>
          <a:r>
            <a:rPr lang="en-US" sz="1100" baseline="0"/>
            <a:t>Correct Magnitude of Slope:  2 points</a:t>
          </a:r>
          <a:endParaRPr lang="en-US" sz="1100"/>
        </a:p>
      </xdr:txBody>
    </xdr:sp>
    <xdr:clientData/>
  </xdr:twoCellAnchor>
  <xdr:twoCellAnchor>
    <xdr:from>
      <xdr:col>10</xdr:col>
      <xdr:colOff>190501</xdr:colOff>
      <xdr:row>0</xdr:row>
      <xdr:rowOff>76201</xdr:rowOff>
    </xdr:from>
    <xdr:to>
      <xdr:col>15</xdr:col>
      <xdr:colOff>304801</xdr:colOff>
      <xdr:row>26</xdr:row>
      <xdr:rowOff>47625</xdr:rowOff>
    </xdr:to>
    <xdr:sp macro="" textlink="">
      <xdr:nvSpPr>
        <xdr:cNvPr id="4" name="TextBox 3"/>
        <xdr:cNvSpPr txBox="1"/>
      </xdr:nvSpPr>
      <xdr:spPr>
        <a:xfrm>
          <a:off x="6286501" y="76201"/>
          <a:ext cx="3162300" cy="49244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Question 3</a:t>
          </a:r>
        </a:p>
        <a:p>
          <a:endParaRPr lang="en-US" sz="1100" b="1" i="0" u="sng" baseline="0"/>
        </a:p>
        <a:p>
          <a:r>
            <a:rPr lang="en-US" sz="1100" b="0" i="1" u="none" baseline="0"/>
            <a:t>Jenna wants to estimate her next month's bill from </a:t>
          </a:r>
        </a:p>
        <a:p>
          <a:r>
            <a:rPr lang="en-US" sz="1100" b="0" i="1" u="none" baseline="0"/>
            <a:t>Pacific Gas &amp; Electricity (PG&amp;E).  </a:t>
          </a:r>
        </a:p>
        <a:p>
          <a:endParaRPr lang="en-US" sz="1100" b="0" i="1" u="none" baseline="0"/>
        </a:p>
        <a:p>
          <a:r>
            <a:rPr lang="en-US" sz="1100" b="0" i="1" u="none" baseline="0"/>
            <a:t>Whether she uses a lot, a little, or no energy, she must pay a meter cost of $10 each month.</a:t>
          </a:r>
        </a:p>
        <a:p>
          <a:endParaRPr lang="en-US" sz="1100" b="0" i="1" u="none" baseline="0"/>
        </a:p>
        <a:p>
          <a:r>
            <a:rPr lang="en-US" sz="1100" b="0" i="1" u="none" baseline="0"/>
            <a:t>Currently, gas usage costs about $1.2 per Therm.</a:t>
          </a:r>
        </a:p>
        <a:p>
          <a:endParaRPr lang="en-US" sz="1100" b="0" i="1" u="none" baseline="0"/>
        </a:p>
        <a:p>
          <a:r>
            <a:rPr lang="en-US" sz="1100" b="0" i="1" u="none" baseline="0"/>
            <a:t>Electricity usage costs about $0.60 per Kwh (kilowatt-hour).</a:t>
          </a:r>
        </a:p>
        <a:p>
          <a:endParaRPr lang="en-US" sz="1100" b="0" i="1" u="none" baseline="0"/>
        </a:p>
        <a:p>
          <a:r>
            <a:rPr lang="en-US" sz="1100" b="0" i="0" u="none" baseline="0"/>
            <a:t>a) [4 points] Write the linear equation to help Jenna predict her next month's bill.</a:t>
          </a:r>
        </a:p>
        <a:p>
          <a:endParaRPr lang="en-US" sz="1100" b="0" i="0" u="none" baseline="0"/>
        </a:p>
        <a:p>
          <a:r>
            <a:rPr lang="en-US" sz="1100" b="0" i="0" u="none" baseline="0"/>
            <a:t>b)  [2 points] What does Jenna expect to pay if she will use 40 kwh for her fridge, lighting, and small appliances and 20 Therms for her morning showers?</a:t>
          </a:r>
        </a:p>
        <a:p>
          <a:endParaRPr lang="en-US" sz="1100" b="0" i="0" u="none" baseline="0"/>
        </a:p>
        <a:p>
          <a:r>
            <a:rPr lang="en-US" sz="1100" b="0" i="0" u="none" baseline="0"/>
            <a:t>c)  [1 point] What happens if Jenna uses 41 kwh?  Do not plug 41 kwh into the equation.</a:t>
          </a:r>
        </a:p>
        <a:p>
          <a:endParaRPr lang="en-US" sz="1100" b="0" i="0" u="none" baseline="0"/>
        </a:p>
        <a:p>
          <a:r>
            <a:rPr lang="en-US" sz="1100" b="0" i="0" u="none" baseline="0"/>
            <a:t>d) [2 points] An analyst says, "Jenna, your gas has a higher rate than your electricity.  You really should just cut your gas usage and not worry so much about your electric usage."  Under what circumstances would you disagree with the analyst?</a:t>
          </a:r>
        </a:p>
        <a:p>
          <a:endParaRPr lang="en-US" sz="1100" b="0" i="0" u="none" baseline="0"/>
        </a:p>
        <a:p>
          <a:endParaRPr lang="en-US" sz="1100" b="0" i="0" u="none" baseline="0"/>
        </a:p>
        <a:p>
          <a:endParaRPr lang="en-US" sz="1100" b="0" i="0" u="none" baseline="0"/>
        </a:p>
        <a:p>
          <a:endParaRPr lang="en-US" sz="1100" b="0" i="0" u="none" baseline="0"/>
        </a:p>
      </xdr:txBody>
    </xdr:sp>
    <xdr:clientData/>
  </xdr:twoCellAnchor>
  <xdr:twoCellAnchor>
    <xdr:from>
      <xdr:col>15</xdr:col>
      <xdr:colOff>419100</xdr:colOff>
      <xdr:row>0</xdr:row>
      <xdr:rowOff>57150</xdr:rowOff>
    </xdr:from>
    <xdr:to>
      <xdr:col>20</xdr:col>
      <xdr:colOff>57150</xdr:colOff>
      <xdr:row>23</xdr:row>
      <xdr:rowOff>114300</xdr:rowOff>
    </xdr:to>
    <xdr:sp macro="" textlink="">
      <xdr:nvSpPr>
        <xdr:cNvPr id="5" name="TextBox 4"/>
        <xdr:cNvSpPr txBox="1"/>
      </xdr:nvSpPr>
      <xdr:spPr>
        <a:xfrm>
          <a:off x="9563100" y="57150"/>
          <a:ext cx="2686050" cy="4438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Question 4 (Advanced)</a:t>
          </a:r>
          <a:endParaRPr lang="en-US" sz="1100" b="0" u="none"/>
        </a:p>
        <a:p>
          <a:endParaRPr lang="en-US" sz="1100" b="0" u="none"/>
        </a:p>
        <a:p>
          <a:r>
            <a:rPr lang="en-US" sz="1100" b="0" i="1" u="none"/>
            <a:t>As if we don't have enough burger joints</a:t>
          </a:r>
          <a:r>
            <a:rPr lang="en-US" sz="1100" b="0" i="1" u="none" baseline="0"/>
            <a:t> already, Top Bun is the new hot spot for dining.  A Maverick burger sells for $5 a la carte.  Merlin fries sell for $2 a la carte.  However, if you buy both, they come together in a cardboard box shaped like an F-14 Tomcat combat jet at no extra cost.  Everybody so far has bought the F-14 Tomcat meal, and this trend will likely continue.</a:t>
          </a:r>
        </a:p>
        <a:p>
          <a:endParaRPr lang="en-US" sz="1100" b="0" i="1" u="none" baseline="0"/>
        </a:p>
        <a:p>
          <a:r>
            <a:rPr lang="en-US" sz="1100" b="0" i="0" u="none" baseline="0"/>
            <a:t>a)  [3 points] If Top Bun sells 200 burgers and 200 fries, what is the revenue?</a:t>
          </a:r>
        </a:p>
        <a:p>
          <a:endParaRPr lang="en-US" sz="1100" b="0" i="0" u="none" baseline="0"/>
        </a:p>
        <a:p>
          <a:endParaRPr lang="en-US" sz="1100" b="0" i="0" u="none" baseline="0"/>
        </a:p>
        <a:p>
          <a:r>
            <a:rPr lang="en-US" sz="1100" b="0" i="0" u="none" baseline="0"/>
            <a:t>b)  [2 points] "Mitchell, you dropped our last burger!" shouts Viper, the manager.  "Now I have to tell the bad news to the last customer.  She's lost that lovely feeling for sure!"  How much revenue did Top Gun lose because Mitchell got reckless at burger flipping?  Be careful - there's a trick in this question.  </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123825</xdr:colOff>
      <xdr:row>20</xdr:row>
      <xdr:rowOff>9525</xdr:rowOff>
    </xdr:from>
    <xdr:to>
      <xdr:col>8</xdr:col>
      <xdr:colOff>266700</xdr:colOff>
      <xdr:row>31</xdr:row>
      <xdr:rowOff>47625</xdr:rowOff>
    </xdr:to>
    <xdr:sp macro="" textlink="">
      <xdr:nvSpPr>
        <xdr:cNvPr id="2" name="TextBox 1"/>
        <xdr:cNvSpPr txBox="1"/>
      </xdr:nvSpPr>
      <xdr:spPr>
        <a:xfrm>
          <a:off x="1990725" y="3819525"/>
          <a:ext cx="3190875" cy="213360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Current Objective:  </a:t>
          </a:r>
          <a:r>
            <a:rPr lang="en-US" sz="1100"/>
            <a:t>Find a relationship between Quantity (</a:t>
          </a:r>
          <a:r>
            <a:rPr lang="en-US" sz="1100" u="sng"/>
            <a:t>Output</a:t>
          </a:r>
          <a:r>
            <a:rPr lang="en-US" sz="1100"/>
            <a:t>) and Price (</a:t>
          </a:r>
          <a:r>
            <a:rPr lang="en-US" sz="1100" u="sng"/>
            <a:t>Input</a:t>
          </a:r>
          <a:r>
            <a:rPr lang="en-US" sz="1100"/>
            <a:t>) so that you can develop good prices.</a:t>
          </a:r>
        </a:p>
        <a:p>
          <a:endParaRPr lang="en-US" sz="1100"/>
        </a:p>
        <a:p>
          <a:r>
            <a:rPr lang="en-US" sz="1100"/>
            <a:t>Here,</a:t>
          </a:r>
          <a:r>
            <a:rPr lang="en-US" sz="1100" baseline="0"/>
            <a:t> if you know how many units you will sell for any price, you can find a price that maximizes short-term operating profits.</a:t>
          </a:r>
        </a:p>
        <a:p>
          <a:endParaRPr lang="en-US" sz="1100" baseline="0"/>
        </a:p>
        <a:p>
          <a:r>
            <a:rPr lang="en-US" sz="1100"/>
            <a:t>We start by estimating demand (how much people buy for a</a:t>
          </a:r>
          <a:r>
            <a:rPr lang="en-US" sz="1100" baseline="0"/>
            <a:t> given price) by using historical data for a certain market segment.</a:t>
          </a:r>
          <a:endParaRPr lang="en-US" sz="1100"/>
        </a:p>
      </xdr:txBody>
    </xdr:sp>
    <xdr:clientData/>
  </xdr:twoCellAnchor>
  <xdr:twoCellAnchor>
    <xdr:from>
      <xdr:col>8</xdr:col>
      <xdr:colOff>371475</xdr:colOff>
      <xdr:row>0</xdr:row>
      <xdr:rowOff>100012</xdr:rowOff>
    </xdr:from>
    <xdr:to>
      <xdr:col>16</xdr:col>
      <xdr:colOff>66675</xdr:colOff>
      <xdr:row>14</xdr:row>
      <xdr:rowOff>176212</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190500</xdr:colOff>
      <xdr:row>15</xdr:row>
      <xdr:rowOff>76199</xdr:rowOff>
    </xdr:from>
    <xdr:to>
      <xdr:col>15</xdr:col>
      <xdr:colOff>304800</xdr:colOff>
      <xdr:row>22</xdr:row>
      <xdr:rowOff>104774</xdr:rowOff>
    </xdr:to>
    <xdr:sp macro="" textlink="">
      <xdr:nvSpPr>
        <xdr:cNvPr id="5" name="TextBox 4"/>
        <xdr:cNvSpPr txBox="1"/>
      </xdr:nvSpPr>
      <xdr:spPr>
        <a:xfrm>
          <a:off x="5067300" y="2933699"/>
          <a:ext cx="3771900" cy="136207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What can you tell about</a:t>
          </a:r>
          <a:r>
            <a:rPr lang="en-US" sz="1100" baseline="0"/>
            <a:t> Q_D as Price goes up?  </a:t>
          </a:r>
        </a:p>
        <a:p>
          <a:endParaRPr lang="en-US" sz="1100" baseline="0"/>
        </a:p>
        <a:p>
          <a:r>
            <a:rPr lang="en-US" sz="1100" baseline="0"/>
            <a:t>What sort of relationship (curve) could fit?  A line?  A power curve (e.g. x^2)? A logarithmic curve?  An exponential curve?</a:t>
          </a:r>
        </a:p>
        <a:p>
          <a:endParaRPr lang="en-US" sz="1100" baseline="0"/>
        </a:p>
        <a:p>
          <a:r>
            <a:rPr lang="en-US" sz="1100" baseline="0"/>
            <a:t>If you drew this curve, where would you place it on the graph?</a:t>
          </a:r>
          <a:endParaRPr lang="en-US" sz="1100"/>
        </a:p>
      </xdr:txBody>
    </xdr:sp>
    <xdr:clientData/>
  </xdr:twoCellAnchor>
  <xdr:twoCellAnchor>
    <xdr:from>
      <xdr:col>3</xdr:col>
      <xdr:colOff>180975</xdr:colOff>
      <xdr:row>0</xdr:row>
      <xdr:rowOff>133349</xdr:rowOff>
    </xdr:from>
    <xdr:to>
      <xdr:col>8</xdr:col>
      <xdr:colOff>209550</xdr:colOff>
      <xdr:row>19</xdr:row>
      <xdr:rowOff>38100</xdr:rowOff>
    </xdr:to>
    <xdr:sp macro="" textlink="">
      <xdr:nvSpPr>
        <xdr:cNvPr id="6" name="TextBox 5"/>
        <xdr:cNvSpPr txBox="1"/>
      </xdr:nvSpPr>
      <xdr:spPr>
        <a:xfrm>
          <a:off x="2047875" y="133349"/>
          <a:ext cx="3076575" cy="3524251"/>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i="1"/>
            <a:t>If</a:t>
          </a:r>
          <a:r>
            <a:rPr lang="en-US" sz="1100" b="0" i="1" baseline="0"/>
            <a:t> you've played my pricing game, you might be wondering what could help you get higher (more profitable) scores.  </a:t>
          </a:r>
          <a:endParaRPr lang="en-US" sz="1100" b="0" i="1"/>
        </a:p>
        <a:p>
          <a:endParaRPr lang="en-US" sz="1100" b="1"/>
        </a:p>
        <a:p>
          <a:r>
            <a:rPr lang="en-US" sz="1100" b="1"/>
            <a:t>Overview of Short-Term Reactive Pricing:</a:t>
          </a:r>
        </a:p>
        <a:p>
          <a:r>
            <a:rPr lang="en-US" sz="1100" b="0"/>
            <a:t>1)</a:t>
          </a:r>
          <a:r>
            <a:rPr lang="en-US" sz="1100" b="0" baseline="0"/>
            <a:t>  Estimate Demand </a:t>
          </a:r>
        </a:p>
        <a:p>
          <a:r>
            <a:rPr lang="en-US" sz="1100" b="0" baseline="0"/>
            <a:t>   a)  Get historical data</a:t>
          </a:r>
        </a:p>
        <a:p>
          <a:r>
            <a:rPr lang="en-US" sz="1100" b="0" baseline="0"/>
            <a:t>   b)  Think of variables that could be related to the     output you want to estimate/forecast</a:t>
          </a:r>
        </a:p>
        <a:p>
          <a:r>
            <a:rPr lang="en-US" sz="1100" b="0" baseline="0"/>
            <a:t>   c)  Make the data resemble a line</a:t>
          </a:r>
        </a:p>
        <a:p>
          <a:r>
            <a:rPr lang="en-US" sz="1100" b="0" baseline="0"/>
            <a:t>   d)  Run the regression tool</a:t>
          </a:r>
        </a:p>
        <a:p>
          <a:r>
            <a:rPr lang="en-US" sz="1100" b="0" baseline="0"/>
            <a:t>   e)  Test statistically for fit and refine</a:t>
          </a:r>
        </a:p>
        <a:p>
          <a:r>
            <a:rPr lang="en-US" sz="1100" b="0" baseline="0"/>
            <a:t>2)  Estimate Variable and Fixed Costs</a:t>
          </a:r>
        </a:p>
        <a:p>
          <a:r>
            <a:rPr lang="en-US" sz="1100" b="0" baseline="0"/>
            <a:t>3)  Form a Profit function and use calculus  or Solver to maximize short-term operating profit.  You answer yields an estimated optimal price and quantity.</a:t>
          </a:r>
        </a:p>
        <a:p>
          <a:endParaRPr lang="en-US" sz="1100" b="0" baseline="0"/>
        </a:p>
        <a:p>
          <a:r>
            <a:rPr lang="en-US" sz="1100" b="0" baseline="0"/>
            <a:t>These Excel lessons cover the first step, to estimate demand.</a:t>
          </a:r>
        </a:p>
      </xdr:txBody>
    </xdr:sp>
    <xdr:clientData/>
  </xdr:twoCellAnchor>
  <xdr:twoCellAnchor>
    <xdr:from>
      <xdr:col>21</xdr:col>
      <xdr:colOff>342899</xdr:colOff>
      <xdr:row>0</xdr:row>
      <xdr:rowOff>152399</xdr:rowOff>
    </xdr:from>
    <xdr:to>
      <xdr:col>25</xdr:col>
      <xdr:colOff>28574</xdr:colOff>
      <xdr:row>6</xdr:row>
      <xdr:rowOff>9524</xdr:rowOff>
    </xdr:to>
    <xdr:sp macro="" textlink="">
      <xdr:nvSpPr>
        <xdr:cNvPr id="7" name="TextBox 6"/>
        <xdr:cNvSpPr txBox="1"/>
      </xdr:nvSpPr>
      <xdr:spPr>
        <a:xfrm>
          <a:off x="13182599" y="152399"/>
          <a:ext cx="2124075" cy="1000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Copyright Gregory Taketa 2014.  All rights reserved.</a:t>
          </a:r>
        </a:p>
        <a:p>
          <a:r>
            <a:rPr lang="en-US" sz="1100"/>
            <a:t>gregariousconsulting.com</a:t>
          </a:r>
        </a:p>
        <a:p>
          <a:r>
            <a:rPr lang="en-US" sz="1100"/>
            <a:t>greg@gregariousconsulting.com</a:t>
          </a:r>
        </a:p>
        <a:p>
          <a:endParaRPr lang="en-US" sz="1100"/>
        </a:p>
        <a:p>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142875</xdr:colOff>
      <xdr:row>0</xdr:row>
      <xdr:rowOff>85724</xdr:rowOff>
    </xdr:from>
    <xdr:to>
      <xdr:col>8</xdr:col>
      <xdr:colOff>285750</xdr:colOff>
      <xdr:row>15</xdr:row>
      <xdr:rowOff>57150</xdr:rowOff>
    </xdr:to>
    <xdr:sp macro="" textlink="">
      <xdr:nvSpPr>
        <xdr:cNvPr id="2" name="TextBox 1"/>
        <xdr:cNvSpPr txBox="1"/>
      </xdr:nvSpPr>
      <xdr:spPr>
        <a:xfrm>
          <a:off x="2009775" y="85724"/>
          <a:ext cx="3190875" cy="2828926"/>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If</a:t>
          </a:r>
          <a:r>
            <a:rPr lang="en-US" sz="1100" baseline="0"/>
            <a:t> you believe the relationship is linear (looks like a line), then you can use a Linear Regression Tool (sometimes called Ordinary Least Squares) to form this line instead of doing tedious work by hand.</a:t>
          </a:r>
        </a:p>
        <a:p>
          <a:endParaRPr lang="en-US" sz="1100" baseline="0"/>
        </a:p>
        <a:p>
          <a:r>
            <a:rPr lang="en-US" sz="1100"/>
            <a:t>This imaginary</a:t>
          </a:r>
          <a:r>
            <a:rPr lang="en-US" sz="1100" baseline="0"/>
            <a:t> line has the least sum of the squares of distance to the actual data points.  </a:t>
          </a:r>
        </a:p>
        <a:p>
          <a:endParaRPr lang="en-US" sz="1100" baseline="0"/>
        </a:p>
        <a:p>
          <a:r>
            <a:rPr lang="en-US" sz="1100" baseline="0"/>
            <a:t>Here, we will practice using your statistics package software.</a:t>
          </a:r>
        </a:p>
        <a:p>
          <a:endParaRPr lang="en-US" sz="1100" baseline="0"/>
        </a:p>
        <a:p>
          <a:r>
            <a:rPr lang="en-US" sz="1100" baseline="0"/>
            <a:t>When you use your statistics package, you have to option to check the "Labels" box.  Good analysts label their columns, so highlight the entire columns and check the box.</a:t>
          </a:r>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9</xdr:col>
      <xdr:colOff>66675</xdr:colOff>
      <xdr:row>0</xdr:row>
      <xdr:rowOff>66675</xdr:rowOff>
    </xdr:from>
    <xdr:to>
      <xdr:col>15</xdr:col>
      <xdr:colOff>523875</xdr:colOff>
      <xdr:row>12</xdr:row>
      <xdr:rowOff>104775</xdr:rowOff>
    </xdr:to>
    <xdr:sp macro="" textlink="">
      <xdr:nvSpPr>
        <xdr:cNvPr id="2" name="TextBox 1"/>
        <xdr:cNvSpPr txBox="1"/>
      </xdr:nvSpPr>
      <xdr:spPr>
        <a:xfrm>
          <a:off x="5553075" y="66675"/>
          <a:ext cx="4114800" cy="2352675"/>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In shaded color, you see estimators and coefficients.</a:t>
          </a:r>
        </a:p>
        <a:p>
          <a:endParaRPr lang="en-US" sz="1100"/>
        </a:p>
        <a:p>
          <a:r>
            <a:rPr lang="en-US" sz="1100"/>
            <a:t>Your model is:  Quantity = </a:t>
          </a:r>
          <a:r>
            <a:rPr lang="en-US" sz="1100">
              <a:solidFill>
                <a:srgbClr val="7030A0"/>
              </a:solidFill>
            </a:rPr>
            <a:t>25.55</a:t>
          </a:r>
          <a:r>
            <a:rPr lang="en-US" sz="1100"/>
            <a:t> </a:t>
          </a:r>
          <a:r>
            <a:rPr lang="en-US" sz="1100">
              <a:solidFill>
                <a:srgbClr val="0070C0"/>
              </a:solidFill>
            </a:rPr>
            <a:t>-</a:t>
          </a:r>
          <a:r>
            <a:rPr lang="en-US" sz="1100" baseline="0">
              <a:solidFill>
                <a:srgbClr val="0070C0"/>
              </a:solidFill>
            </a:rPr>
            <a:t> 0.858*Price</a:t>
          </a:r>
        </a:p>
        <a:p>
          <a:endParaRPr lang="en-US" sz="1100" baseline="0"/>
        </a:p>
        <a:p>
          <a:r>
            <a:rPr lang="en-US" sz="1100" baseline="0"/>
            <a:t>How do we know that?  First, recall your output variable is quantity.  It goes on the left-hand side of the equation.</a:t>
          </a:r>
        </a:p>
        <a:p>
          <a:endParaRPr lang="en-US" sz="1100" baseline="0"/>
        </a:p>
        <a:p>
          <a:r>
            <a:rPr lang="en-US" sz="1100" baseline="0"/>
            <a:t>The intercept is a constant, a plain number without a variable.   It is the first term on the right-hand side of the equation.</a:t>
          </a:r>
        </a:p>
        <a:p>
          <a:endParaRPr lang="en-US" sz="1100" baseline="0"/>
        </a:p>
        <a:p>
          <a:r>
            <a:rPr lang="en-US" sz="1100" baseline="0"/>
            <a:t>You then add any input variable times its coefficient.  The coefficient (slope, or rate of change) goes in front.   Here, price is the input variable, and it's coefficient, -0.858, goes in front as a multiple.</a:t>
          </a:r>
          <a:endParaRPr lang="en-US" sz="1100"/>
        </a:p>
      </xdr:txBody>
    </xdr:sp>
    <xdr:clientData/>
  </xdr:twoCellAnchor>
  <xdr:twoCellAnchor>
    <xdr:from>
      <xdr:col>9</xdr:col>
      <xdr:colOff>114300</xdr:colOff>
      <xdr:row>13</xdr:row>
      <xdr:rowOff>66675</xdr:rowOff>
    </xdr:from>
    <xdr:to>
      <xdr:col>15</xdr:col>
      <xdr:colOff>514350</xdr:colOff>
      <xdr:row>18</xdr:row>
      <xdr:rowOff>19050</xdr:rowOff>
    </xdr:to>
    <xdr:sp macro="" textlink="">
      <xdr:nvSpPr>
        <xdr:cNvPr id="3" name="TextBox 2"/>
        <xdr:cNvSpPr txBox="1"/>
      </xdr:nvSpPr>
      <xdr:spPr>
        <a:xfrm>
          <a:off x="5600700" y="2571750"/>
          <a:ext cx="4057650" cy="93345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Let's use this estimated line,</a:t>
          </a:r>
          <a:r>
            <a:rPr lang="en-US" sz="1100" baseline="0"/>
            <a:t> or relationship.</a:t>
          </a:r>
        </a:p>
        <a:p>
          <a:endParaRPr lang="en-US" sz="1100" baseline="0"/>
        </a:p>
        <a:p>
          <a:r>
            <a:rPr lang="en-US" sz="1100" baseline="0"/>
            <a:t>Make a forecast:  If we charge $10 for the product, how many units could we sell?</a:t>
          </a:r>
          <a:endParaRPr lang="en-US" sz="1100"/>
        </a:p>
      </xdr:txBody>
    </xdr:sp>
    <xdr:clientData/>
  </xdr:twoCellAnchor>
  <xdr:twoCellAnchor>
    <xdr:from>
      <xdr:col>9</xdr:col>
      <xdr:colOff>104775</xdr:colOff>
      <xdr:row>20</xdr:row>
      <xdr:rowOff>57150</xdr:rowOff>
    </xdr:from>
    <xdr:to>
      <xdr:col>15</xdr:col>
      <xdr:colOff>533400</xdr:colOff>
      <xdr:row>21</xdr:row>
      <xdr:rowOff>180975</xdr:rowOff>
    </xdr:to>
    <xdr:sp macro="" textlink="">
      <xdr:nvSpPr>
        <xdr:cNvPr id="4" name="TextBox 3"/>
        <xdr:cNvSpPr txBox="1"/>
      </xdr:nvSpPr>
      <xdr:spPr>
        <a:xfrm>
          <a:off x="5591175" y="3924300"/>
          <a:ext cx="4086225" cy="31432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Now let's make another forecast:  What if we charge</a:t>
          </a:r>
          <a:r>
            <a:rPr lang="en-US" sz="1100" baseline="0"/>
            <a:t> $11 instead?</a:t>
          </a:r>
          <a:endParaRPr lang="en-US" sz="1100"/>
        </a:p>
      </xdr:txBody>
    </xdr:sp>
    <xdr:clientData/>
  </xdr:twoCellAnchor>
  <xdr:twoCellAnchor>
    <xdr:from>
      <xdr:col>9</xdr:col>
      <xdr:colOff>95250</xdr:colOff>
      <xdr:row>23</xdr:row>
      <xdr:rowOff>66674</xdr:rowOff>
    </xdr:from>
    <xdr:to>
      <xdr:col>15</xdr:col>
      <xdr:colOff>523875</xdr:colOff>
      <xdr:row>40</xdr:row>
      <xdr:rowOff>0</xdr:rowOff>
    </xdr:to>
    <xdr:sp macro="" textlink="">
      <xdr:nvSpPr>
        <xdr:cNvPr id="5" name="TextBox 4"/>
        <xdr:cNvSpPr txBox="1"/>
      </xdr:nvSpPr>
      <xdr:spPr>
        <a:xfrm>
          <a:off x="5581650" y="4514849"/>
          <a:ext cx="4086225" cy="3171826"/>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New question:  Did you really have to recalculate, or</a:t>
          </a:r>
          <a:r>
            <a:rPr lang="en-US" sz="1100" baseline="0"/>
            <a:t> could you guess given some pattern?  </a:t>
          </a:r>
        </a:p>
        <a:p>
          <a:endParaRPr lang="en-US" sz="1100" baseline="0"/>
        </a:p>
        <a:p>
          <a:r>
            <a:rPr lang="en-US" sz="1100"/>
            <a:t>Since you are only changing</a:t>
          </a:r>
          <a:r>
            <a:rPr lang="en-US" sz="1100" baseline="0"/>
            <a:t> price by $1, you can guess what happens to quantity by looking at the coefficient, the slope.</a:t>
          </a:r>
        </a:p>
        <a:p>
          <a:endParaRPr lang="en-US" sz="1100" baseline="0"/>
        </a:p>
        <a:p>
          <a:r>
            <a:rPr lang="en-US" sz="1100"/>
            <a:t>"For</a:t>
          </a:r>
          <a:r>
            <a:rPr lang="en-US" sz="1100" baseline="0"/>
            <a:t> a $1 increase in price, Quantity demanded drops by 0.858 units, solely due to price."</a:t>
          </a:r>
        </a:p>
        <a:p>
          <a:endParaRPr lang="en-US" sz="1100" baseline="0"/>
        </a:p>
        <a:p>
          <a:r>
            <a:rPr lang="en-US" sz="1100"/>
            <a:t>Not clear?</a:t>
          </a:r>
          <a:r>
            <a:rPr lang="en-US" sz="1100" baseline="0"/>
            <a:t>  This is what -0.858 really means visually:</a:t>
          </a:r>
        </a:p>
        <a:p>
          <a:endParaRPr lang="en-US" sz="1100" baseline="0"/>
        </a:p>
        <a:p>
          <a:r>
            <a:rPr lang="en-US" sz="1100" baseline="0"/>
            <a:t>-0.858 units of output / 1 unit of input OR</a:t>
          </a:r>
        </a:p>
        <a:p>
          <a:endParaRPr lang="en-US" sz="1100"/>
        </a:p>
        <a:p>
          <a:r>
            <a:rPr lang="en-US" sz="1100"/>
            <a:t>-0.858</a:t>
          </a:r>
          <a:r>
            <a:rPr lang="en-US" sz="1100" baseline="0"/>
            <a:t> units demanded / $1 price</a:t>
          </a:r>
        </a:p>
        <a:p>
          <a:endParaRPr lang="en-US" sz="1100" baseline="0"/>
        </a:p>
        <a:p>
          <a:r>
            <a:rPr lang="en-US" sz="1100" baseline="0"/>
            <a:t>Every coefficient has the output units on top and the input variable units on the bottom.</a:t>
          </a:r>
          <a:endParaRPr lang="en-US" sz="1100"/>
        </a:p>
      </xdr:txBody>
    </xdr:sp>
    <xdr:clientData/>
  </xdr:twoCellAnchor>
  <xdr:oneCellAnchor>
    <xdr:from>
      <xdr:col>13</xdr:col>
      <xdr:colOff>114300</xdr:colOff>
      <xdr:row>23</xdr:row>
      <xdr:rowOff>152400</xdr:rowOff>
    </xdr:from>
    <xdr:ext cx="184731" cy="264560"/>
    <xdr:sp macro="" textlink="">
      <xdr:nvSpPr>
        <xdr:cNvPr id="6" name="TextBox 5"/>
        <xdr:cNvSpPr txBox="1"/>
      </xdr:nvSpPr>
      <xdr:spPr>
        <a:xfrm>
          <a:off x="803910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xdr:from>
      <xdr:col>9</xdr:col>
      <xdr:colOff>114300</xdr:colOff>
      <xdr:row>40</xdr:row>
      <xdr:rowOff>95250</xdr:rowOff>
    </xdr:from>
    <xdr:to>
      <xdr:col>16</xdr:col>
      <xdr:colOff>95250</xdr:colOff>
      <xdr:row>47</xdr:row>
      <xdr:rowOff>114300</xdr:rowOff>
    </xdr:to>
    <xdr:sp macro="" textlink="">
      <xdr:nvSpPr>
        <xdr:cNvPr id="7" name="TextBox 6"/>
        <xdr:cNvSpPr txBox="1"/>
      </xdr:nvSpPr>
      <xdr:spPr>
        <a:xfrm>
          <a:off x="5600700" y="7781925"/>
          <a:ext cx="4248150" cy="1352550"/>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Caution:</a:t>
          </a:r>
          <a:r>
            <a:rPr lang="en-US" sz="1100" b="1" baseline="0"/>
            <a:t>  </a:t>
          </a:r>
          <a:r>
            <a:rPr lang="en-US" sz="1100" b="0" baseline="0"/>
            <a:t>I never claimed that Price "caused" quantity.  Regression allows you to estimate correlations between the inputs and outputs, but it alone cannot prove which causes which.  A controlled experiment does that.  Regression is an application of an observational study.  </a:t>
          </a:r>
        </a:p>
        <a:p>
          <a:endParaRPr lang="en-US" sz="1100" b="0" baseline="0"/>
        </a:p>
        <a:p>
          <a:r>
            <a:rPr lang="en-US" sz="1100" b="0"/>
            <a:t>Correlation</a:t>
          </a:r>
          <a:r>
            <a:rPr lang="en-US" sz="1100" b="0" baseline="0"/>
            <a:t> does not necessitate causation.</a:t>
          </a:r>
        </a:p>
        <a:p>
          <a:endParaRPr lang="en-US" sz="1100" b="0" baseline="0"/>
        </a:p>
        <a:p>
          <a:endParaRPr lang="en-US" sz="1100" b="0" baseline="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66675</xdr:colOff>
      <xdr:row>0</xdr:row>
      <xdr:rowOff>100012</xdr:rowOff>
    </xdr:from>
    <xdr:to>
      <xdr:col>12</xdr:col>
      <xdr:colOff>371475</xdr:colOff>
      <xdr:row>14</xdr:row>
      <xdr:rowOff>176212</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142875</xdr:colOff>
      <xdr:row>16</xdr:row>
      <xdr:rowOff>38100</xdr:rowOff>
    </xdr:from>
    <xdr:to>
      <xdr:col>12</xdr:col>
      <xdr:colOff>266700</xdr:colOff>
      <xdr:row>20</xdr:row>
      <xdr:rowOff>95250</xdr:rowOff>
    </xdr:to>
    <xdr:sp macro="" textlink="">
      <xdr:nvSpPr>
        <xdr:cNvPr id="5" name="TextBox 4"/>
        <xdr:cNvSpPr txBox="1"/>
      </xdr:nvSpPr>
      <xdr:spPr>
        <a:xfrm>
          <a:off x="3228975" y="3086100"/>
          <a:ext cx="4391025" cy="819150"/>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Visually, it's not bad.</a:t>
          </a:r>
          <a:r>
            <a:rPr lang="en-US" sz="1100" baseline="0"/>
            <a:t>  Obviously, we don't always believe the future behaves like the past, but often we do since we think it's better than nothing.  But what if demand isn't linear?  </a:t>
          </a:r>
          <a:endParaRPr 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266700</xdr:colOff>
      <xdr:row>0</xdr:row>
      <xdr:rowOff>133349</xdr:rowOff>
    </xdr:from>
    <xdr:to>
      <xdr:col>10</xdr:col>
      <xdr:colOff>133350</xdr:colOff>
      <xdr:row>22</xdr:row>
      <xdr:rowOff>104774</xdr:rowOff>
    </xdr:to>
    <xdr:sp macro="" textlink="">
      <xdr:nvSpPr>
        <xdr:cNvPr id="2" name="TextBox 1"/>
        <xdr:cNvSpPr txBox="1"/>
      </xdr:nvSpPr>
      <xdr:spPr>
        <a:xfrm>
          <a:off x="3028950" y="133349"/>
          <a:ext cx="3524250" cy="4162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Quantity =</a:t>
          </a:r>
          <a:r>
            <a:rPr lang="en-US" sz="1100" baseline="0"/>
            <a:t> # units sold</a:t>
          </a:r>
        </a:p>
        <a:p>
          <a:r>
            <a:rPr lang="en-US" sz="1100" baseline="0"/>
            <a:t>P_Yours = $ you charged for your own product</a:t>
          </a:r>
        </a:p>
        <a:p>
          <a:r>
            <a:rPr lang="en-US" sz="1100" baseline="0"/>
            <a:t>P_Competitor = $ your competitor charged for the product.</a:t>
          </a:r>
          <a:endParaRPr lang="en-US" sz="1100"/>
        </a:p>
        <a:p>
          <a:endParaRPr lang="en-US" sz="1100"/>
        </a:p>
        <a:p>
          <a:r>
            <a:rPr lang="en-US" sz="1100"/>
            <a:t>1)</a:t>
          </a:r>
          <a:r>
            <a:rPr lang="en-US" sz="1100" baseline="0"/>
            <a:t> [2 points] Form a model to forecast quantity demanded.  </a:t>
          </a:r>
        </a:p>
        <a:p>
          <a:endParaRPr lang="en-US" sz="1100" baseline="0"/>
        </a:p>
        <a:p>
          <a:r>
            <a:rPr lang="en-US" sz="1100" baseline="0"/>
            <a:t>2) [2 points] Interpret the coefficient for P_Yours.</a:t>
          </a:r>
        </a:p>
        <a:p>
          <a:endParaRPr lang="en-US" sz="1100" baseline="0"/>
        </a:p>
        <a:p>
          <a:r>
            <a:rPr lang="en-US" sz="1100" baseline="0"/>
            <a:t>3) [2 points] Interpret the coefficient for P_Competitor.</a:t>
          </a:r>
        </a:p>
        <a:p>
          <a:endParaRPr lang="en-US" sz="1100" baseline="0"/>
        </a:p>
        <a:p>
          <a:r>
            <a:rPr lang="en-US" sz="1100" baseline="0"/>
            <a:t>4) [2 points] If you charge $20, and your competitor charges $18, how many units do you expect to sell?</a:t>
          </a:r>
        </a:p>
        <a:p>
          <a:endParaRPr lang="en-US" sz="1100" baseline="0"/>
        </a:p>
        <a:p>
          <a:r>
            <a:rPr lang="en-US" sz="1100" baseline="0"/>
            <a:t>5) [2 points] (Advanced)  A new product from a stranger has entered the market.   If you add the variable, P_stranger to the regression, its coefficient will be -1.  </a:t>
          </a:r>
        </a:p>
        <a:p>
          <a:endParaRPr lang="en-US" sz="1100" baseline="0"/>
        </a:p>
        <a:p>
          <a:r>
            <a:rPr lang="en-US" sz="1100" baseline="0"/>
            <a:t>The stranger is planning to aggressively promote the product with deep introductory discounts.  Is the stranger your foe or friend?</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476250</xdr:colOff>
      <xdr:row>0</xdr:row>
      <xdr:rowOff>166687</xdr:rowOff>
    </xdr:from>
    <xdr:to>
      <xdr:col>11</xdr:col>
      <xdr:colOff>171450</xdr:colOff>
      <xdr:row>15</xdr:row>
      <xdr:rowOff>52387</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76200</xdr:colOff>
      <xdr:row>16</xdr:row>
      <xdr:rowOff>76200</xdr:rowOff>
    </xdr:from>
    <xdr:to>
      <xdr:col>11</xdr:col>
      <xdr:colOff>9525</xdr:colOff>
      <xdr:row>19</xdr:row>
      <xdr:rowOff>133350</xdr:rowOff>
    </xdr:to>
    <xdr:sp macro="" textlink="">
      <xdr:nvSpPr>
        <xdr:cNvPr id="6" name="TextBox 5"/>
        <xdr:cNvSpPr txBox="1"/>
      </xdr:nvSpPr>
      <xdr:spPr>
        <a:xfrm>
          <a:off x="2552700" y="3124200"/>
          <a:ext cx="4200525" cy="628650"/>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does not</a:t>
          </a:r>
          <a:r>
            <a:rPr lang="en-US" sz="1100" baseline="0"/>
            <a:t> look like a straight line.  What if we ran the regression anyway?</a:t>
          </a:r>
          <a:endParaRPr lang="en-US"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xdr:col>
      <xdr:colOff>514350</xdr:colOff>
      <xdr:row>1</xdr:row>
      <xdr:rowOff>71437</xdr:rowOff>
    </xdr:from>
    <xdr:to>
      <xdr:col>12</xdr:col>
      <xdr:colOff>209550</xdr:colOff>
      <xdr:row>15</xdr:row>
      <xdr:rowOff>147637</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333375</xdr:colOff>
      <xdr:row>0</xdr:row>
      <xdr:rowOff>133349</xdr:rowOff>
    </xdr:from>
    <xdr:to>
      <xdr:col>18</xdr:col>
      <xdr:colOff>295275</xdr:colOff>
      <xdr:row>15</xdr:row>
      <xdr:rowOff>171450</xdr:rowOff>
    </xdr:to>
    <xdr:sp macro="" textlink="">
      <xdr:nvSpPr>
        <xdr:cNvPr id="4" name="TextBox 3"/>
        <xdr:cNvSpPr txBox="1"/>
      </xdr:nvSpPr>
      <xdr:spPr>
        <a:xfrm>
          <a:off x="7686675" y="133349"/>
          <a:ext cx="3619500" cy="2895601"/>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is not a good estimate.  That</a:t>
          </a:r>
          <a:r>
            <a:rPr lang="en-US" sz="1100" baseline="0"/>
            <a:t> predicted line does not fit the actual curve.  </a:t>
          </a:r>
        </a:p>
        <a:p>
          <a:endParaRPr lang="en-US" sz="1100" baseline="0"/>
        </a:p>
        <a:p>
          <a:r>
            <a:rPr lang="en-US" sz="1100" baseline="0"/>
            <a:t>When prices are low (below $10), the model consistently understates demand.  </a:t>
          </a:r>
        </a:p>
        <a:p>
          <a:endParaRPr lang="en-US" sz="1100" baseline="0"/>
        </a:p>
        <a:p>
          <a:r>
            <a:rPr lang="en-US" sz="1100" baseline="0"/>
            <a:t>In the middle prices, the model consistently overstates demand.  </a:t>
          </a:r>
        </a:p>
        <a:p>
          <a:endParaRPr lang="en-US" sz="1100" baseline="0"/>
        </a:p>
        <a:p>
          <a:r>
            <a:rPr lang="en-US" sz="1100" baseline="0"/>
            <a:t>In the higher prices (over $25), the model goes back to consistently understating demand.  </a:t>
          </a:r>
        </a:p>
        <a:p>
          <a:endParaRPr lang="en-US" sz="1100" baseline="0"/>
        </a:p>
        <a:p>
          <a:r>
            <a:rPr lang="en-US" sz="1100" baseline="0"/>
            <a:t>These consistent errors are called "runs," and they should be avoided whenever possible.  </a:t>
          </a:r>
        </a:p>
        <a:p>
          <a:endParaRPr lang="en-US" sz="1100" baseline="0"/>
        </a:p>
        <a:p>
          <a:r>
            <a:rPr lang="en-US" sz="1100" baseline="0"/>
            <a:t>How do we help?  We'll transform the variables.</a:t>
          </a:r>
        </a:p>
        <a:p>
          <a:endParaRPr lang="en-US" sz="1100" baseline="0"/>
        </a:p>
        <a:p>
          <a:endParaRPr 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209550</xdr:colOff>
      <xdr:row>0</xdr:row>
      <xdr:rowOff>176212</xdr:rowOff>
    </xdr:from>
    <xdr:to>
      <xdr:col>18</xdr:col>
      <xdr:colOff>514350</xdr:colOff>
      <xdr:row>15</xdr:row>
      <xdr:rowOff>61912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161925</xdr:colOff>
      <xdr:row>1</xdr:row>
      <xdr:rowOff>57149</xdr:rowOff>
    </xdr:from>
    <xdr:to>
      <xdr:col>10</xdr:col>
      <xdr:colOff>257175</xdr:colOff>
      <xdr:row>18</xdr:row>
      <xdr:rowOff>76200</xdr:rowOff>
    </xdr:to>
    <xdr:sp macro="" textlink="">
      <xdr:nvSpPr>
        <xdr:cNvPr id="4" name="TextBox 3"/>
        <xdr:cNvSpPr txBox="1"/>
      </xdr:nvSpPr>
      <xdr:spPr>
        <a:xfrm>
          <a:off x="4057650" y="247649"/>
          <a:ext cx="2533650" cy="3257551"/>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One good bet is to get the natural</a:t>
          </a:r>
          <a:r>
            <a:rPr lang="en-US" sz="1100" baseline="0"/>
            <a:t> logarithm (ln) of the variables.  </a:t>
          </a:r>
        </a:p>
        <a:p>
          <a:endParaRPr lang="en-US" sz="1100" baseline="0"/>
        </a:p>
        <a:p>
          <a:r>
            <a:rPr lang="en-US" sz="1100" baseline="0"/>
            <a:t>This is colloquially called a "log-log" model, even though the speaker usually means "natural log."</a:t>
          </a:r>
        </a:p>
        <a:p>
          <a:endParaRPr lang="en-US" sz="1100" baseline="0"/>
        </a:p>
        <a:p>
          <a:r>
            <a:rPr lang="en-US" sz="1100" baseline="0"/>
            <a:t>Look at the graph.  Do the actual data resemble a line now?</a:t>
          </a:r>
        </a:p>
        <a:p>
          <a:endParaRPr lang="en-US" sz="1100" baseline="0"/>
        </a:p>
        <a:p>
          <a:r>
            <a:rPr lang="en-US" sz="1100" baseline="0"/>
            <a:t>Now your Regression Package will be more effective.</a:t>
          </a:r>
        </a:p>
        <a:p>
          <a:endParaRPr lang="en-US" sz="1100" baseline="0"/>
        </a:p>
        <a:p>
          <a:r>
            <a:rPr lang="en-US" sz="1100" baseline="0"/>
            <a:t>*Excel can do polynomial regressions with its "Trendline" feature, but you won't have access to much statistics reporting.  This is why people teach this more flexible method.</a:t>
          </a:r>
          <a:endParaRPr lang="en-US"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9</xdr:col>
      <xdr:colOff>85725</xdr:colOff>
      <xdr:row>3</xdr:row>
      <xdr:rowOff>152400</xdr:rowOff>
    </xdr:from>
    <xdr:to>
      <xdr:col>14</xdr:col>
      <xdr:colOff>476250</xdr:colOff>
      <xdr:row>7</xdr:row>
      <xdr:rowOff>47625</xdr:rowOff>
    </xdr:to>
    <xdr:sp macro="" textlink="">
      <xdr:nvSpPr>
        <xdr:cNvPr id="2" name="TextBox 1"/>
        <xdr:cNvSpPr txBox="1"/>
      </xdr:nvSpPr>
      <xdr:spPr>
        <a:xfrm>
          <a:off x="5572125" y="733425"/>
          <a:ext cx="3438525" cy="65722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aseline="0"/>
            <a:t>The model is:</a:t>
          </a:r>
        </a:p>
        <a:p>
          <a:endParaRPr lang="en-US" sz="1100" baseline="0"/>
        </a:p>
        <a:p>
          <a:r>
            <a:rPr lang="en-US" sz="1100" baseline="0"/>
            <a:t>Ln(Quantity) = </a:t>
          </a:r>
          <a:r>
            <a:rPr lang="en-US" sz="1100" baseline="0">
              <a:solidFill>
                <a:srgbClr val="7030A0"/>
              </a:solidFill>
            </a:rPr>
            <a:t>9.28</a:t>
          </a:r>
          <a:r>
            <a:rPr lang="en-US" sz="1100" baseline="0"/>
            <a:t> </a:t>
          </a:r>
          <a:r>
            <a:rPr lang="en-US" sz="1100" baseline="0">
              <a:solidFill>
                <a:srgbClr val="00B0F0"/>
              </a:solidFill>
            </a:rPr>
            <a:t>- 2*Ln(Price)</a:t>
          </a:r>
          <a:endParaRPr lang="en-US" sz="1100">
            <a:solidFill>
              <a:srgbClr val="00B0F0"/>
            </a:solidFill>
          </a:endParaRPr>
        </a:p>
      </xdr:txBody>
    </xdr:sp>
    <xdr:clientData/>
  </xdr:twoCellAnchor>
  <xdr:twoCellAnchor>
    <xdr:from>
      <xdr:col>9</xdr:col>
      <xdr:colOff>85725</xdr:colOff>
      <xdr:row>0</xdr:row>
      <xdr:rowOff>95250</xdr:rowOff>
    </xdr:from>
    <xdr:to>
      <xdr:col>14</xdr:col>
      <xdr:colOff>123825</xdr:colOff>
      <xdr:row>3</xdr:row>
      <xdr:rowOff>9525</xdr:rowOff>
    </xdr:to>
    <xdr:sp macro="" textlink="">
      <xdr:nvSpPr>
        <xdr:cNvPr id="3" name="TextBox 2"/>
        <xdr:cNvSpPr txBox="1"/>
      </xdr:nvSpPr>
      <xdr:spPr>
        <a:xfrm>
          <a:off x="5572125" y="95250"/>
          <a:ext cx="3086100" cy="495300"/>
        </a:xfrm>
        <a:prstGeom prst="rect">
          <a:avLst/>
        </a:prstGeom>
        <a:solidFill>
          <a:schemeClr val="accent2">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Be careful how</a:t>
          </a:r>
          <a:r>
            <a:rPr lang="en-US" sz="1100" baseline="0">
              <a:solidFill>
                <a:schemeClr val="dk1"/>
              </a:solidFill>
              <a:effectLst/>
              <a:latin typeface="+mn-lt"/>
              <a:ea typeface="+mn-ea"/>
              <a:cs typeface="+mn-cs"/>
            </a:rPr>
            <a:t> you interpret this model.  The model is NOT "Quantity = 9.28 - 2*Price."</a:t>
          </a:r>
          <a:endParaRPr lang="en-US">
            <a:effectLst/>
          </a:endParaRPr>
        </a:p>
        <a:p>
          <a:endParaRPr lang="en-US" sz="1100"/>
        </a:p>
      </xdr:txBody>
    </xdr:sp>
    <xdr:clientData/>
  </xdr:twoCellAnchor>
  <xdr:twoCellAnchor>
    <xdr:from>
      <xdr:col>9</xdr:col>
      <xdr:colOff>114300</xdr:colOff>
      <xdr:row>8</xdr:row>
      <xdr:rowOff>76200</xdr:rowOff>
    </xdr:from>
    <xdr:to>
      <xdr:col>15</xdr:col>
      <xdr:colOff>19050</xdr:colOff>
      <xdr:row>18</xdr:row>
      <xdr:rowOff>104775</xdr:rowOff>
    </xdr:to>
    <xdr:sp macro="" textlink="">
      <xdr:nvSpPr>
        <xdr:cNvPr id="4" name="TextBox 3"/>
        <xdr:cNvSpPr txBox="1"/>
      </xdr:nvSpPr>
      <xdr:spPr>
        <a:xfrm>
          <a:off x="5600700" y="1619250"/>
          <a:ext cx="3562350" cy="1971675"/>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How to Forecast</a:t>
          </a:r>
          <a:r>
            <a:rPr lang="en-US" sz="1100" baseline="0"/>
            <a:t> here:</a:t>
          </a:r>
        </a:p>
        <a:p>
          <a:endParaRPr lang="en-US" sz="1100" baseline="0"/>
        </a:p>
        <a:p>
          <a:r>
            <a:rPr lang="en-US" sz="1100" baseline="0"/>
            <a:t>Let Price be $20.</a:t>
          </a:r>
        </a:p>
        <a:p>
          <a:endParaRPr lang="en-US" sz="1100" baseline="0"/>
        </a:p>
        <a:p>
          <a:r>
            <a:rPr lang="en-US" sz="1100" baseline="0"/>
            <a:t>1)  Convert Price to Ln(Price)</a:t>
          </a:r>
        </a:p>
        <a:p>
          <a:endParaRPr lang="en-US" sz="1100" baseline="0"/>
        </a:p>
        <a:p>
          <a:r>
            <a:rPr lang="en-US" sz="1100" baseline="0"/>
            <a:t>2)  Crunch the right-hand side of the equation to get Forecasted Ln(Quantity)</a:t>
          </a:r>
        </a:p>
        <a:p>
          <a:endParaRPr lang="en-US" sz="1100" baseline="0"/>
        </a:p>
        <a:p>
          <a:r>
            <a:rPr lang="en-US" sz="1100" baseline="0"/>
            <a:t>3)  Exponentiate to get Quantity:  Q = e^(LnQ)</a:t>
          </a:r>
        </a:p>
        <a:p>
          <a:endParaRPr lang="en-US" sz="1100" baseline="0"/>
        </a:p>
        <a:p>
          <a:endParaRPr lang="en-US" sz="1100" baseline="0"/>
        </a:p>
      </xdr:txBody>
    </xdr:sp>
    <xdr:clientData/>
  </xdr:twoCellAnchor>
  <xdr:twoCellAnchor>
    <xdr:from>
      <xdr:col>9</xdr:col>
      <xdr:colOff>142875</xdr:colOff>
      <xdr:row>19</xdr:row>
      <xdr:rowOff>57150</xdr:rowOff>
    </xdr:from>
    <xdr:to>
      <xdr:col>15</xdr:col>
      <xdr:colOff>561975</xdr:colOff>
      <xdr:row>44</xdr:row>
      <xdr:rowOff>123825</xdr:rowOff>
    </xdr:to>
    <xdr:sp macro="" textlink="">
      <xdr:nvSpPr>
        <xdr:cNvPr id="5" name="TextBox 4"/>
        <xdr:cNvSpPr txBox="1"/>
      </xdr:nvSpPr>
      <xdr:spPr>
        <a:xfrm>
          <a:off x="5629275" y="3733800"/>
          <a:ext cx="4076700" cy="4838700"/>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How to Interpret Coefficients</a:t>
          </a:r>
          <a:r>
            <a:rPr lang="en-US" sz="1100" baseline="0"/>
            <a:t> of a Ln(variable):   % change</a:t>
          </a:r>
        </a:p>
        <a:p>
          <a:endParaRPr lang="en-US" sz="1100" baseline="0"/>
        </a:p>
        <a:p>
          <a:r>
            <a:rPr lang="en-US" sz="1100" baseline="0"/>
            <a:t>"For a 1% increase in Price, there will be a 2% decrease in Quantity Demanded, solely due to Price."</a:t>
          </a:r>
        </a:p>
        <a:p>
          <a:endParaRPr lang="en-US" sz="1100" baseline="0"/>
        </a:p>
        <a:p>
          <a:r>
            <a:rPr lang="en-US" sz="1100" baseline="0"/>
            <a:t>Now  4 Models are possible:</a:t>
          </a:r>
        </a:p>
        <a:p>
          <a:endParaRPr lang="en-US" sz="1100" baseline="0"/>
        </a:p>
        <a:p>
          <a:r>
            <a:rPr lang="en-US" sz="1100" b="1" baseline="0"/>
            <a:t>1)  Linear -Linear:  Y = </a:t>
          </a:r>
          <a:r>
            <a:rPr lang="el-GR" sz="1100" b="1" baseline="0"/>
            <a:t>α</a:t>
          </a:r>
          <a:r>
            <a:rPr lang="en-US" sz="1100" b="1" baseline="0"/>
            <a:t> + </a:t>
          </a:r>
          <a:r>
            <a:rPr lang="el-GR" sz="1100" b="1" baseline="0"/>
            <a:t>β</a:t>
          </a:r>
          <a:r>
            <a:rPr lang="en-US" sz="1100" b="1" baseline="0"/>
            <a:t>X</a:t>
          </a:r>
        </a:p>
        <a:p>
          <a:endParaRPr lang="en-US" sz="1100" baseline="0"/>
        </a:p>
        <a:p>
          <a:r>
            <a:rPr lang="en-US" sz="1100" baseline="0"/>
            <a:t>β:  "For a 1 unit increase in X, there will be a </a:t>
          </a:r>
          <a:r>
            <a:rPr lang="en-US" sz="1100" baseline="0">
              <a:solidFill>
                <a:schemeClr val="dk1"/>
              </a:solidFill>
              <a:effectLst/>
              <a:latin typeface="+mn-lt"/>
              <a:ea typeface="+mn-ea"/>
              <a:cs typeface="+mn-cs"/>
            </a:rPr>
            <a:t>β units increase in Y."</a:t>
          </a:r>
        </a:p>
        <a:p>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baseline="0"/>
            <a:t>2)  Log-Linear:  LnY = </a:t>
          </a:r>
          <a:r>
            <a:rPr lang="el-GR" sz="1100" b="1" baseline="0">
              <a:solidFill>
                <a:schemeClr val="dk1"/>
              </a:solidFill>
              <a:effectLst/>
              <a:latin typeface="+mn-lt"/>
              <a:ea typeface="+mn-ea"/>
              <a:cs typeface="+mn-cs"/>
            </a:rPr>
            <a:t>α</a:t>
          </a:r>
          <a:r>
            <a:rPr lang="en-US" sz="1100" b="1" baseline="0">
              <a:solidFill>
                <a:schemeClr val="dk1"/>
              </a:solidFill>
              <a:effectLst/>
              <a:latin typeface="+mn-lt"/>
              <a:ea typeface="+mn-ea"/>
              <a:cs typeface="+mn-cs"/>
            </a:rPr>
            <a:t> + </a:t>
          </a:r>
          <a:r>
            <a:rPr lang="el-GR" sz="1100" b="1" baseline="0">
              <a:solidFill>
                <a:schemeClr val="dk1"/>
              </a:solidFill>
              <a:effectLst/>
              <a:latin typeface="+mn-lt"/>
              <a:ea typeface="+mn-ea"/>
              <a:cs typeface="+mn-cs"/>
            </a:rPr>
            <a:t>β</a:t>
          </a:r>
          <a:r>
            <a:rPr lang="en-US" sz="1100" b="1" baseline="0">
              <a:solidFill>
                <a:schemeClr val="dk1"/>
              </a:solidFill>
              <a:effectLst/>
              <a:latin typeface="+mn-lt"/>
              <a:ea typeface="+mn-ea"/>
              <a:cs typeface="+mn-cs"/>
            </a:rPr>
            <a:t>X</a:t>
          </a:r>
          <a:endParaRPr lang="en-US" b="1">
            <a:effectLst/>
          </a:endParaRPr>
        </a:p>
        <a:p>
          <a:endParaRPr lang="en-US" sz="1100" baseline="0"/>
        </a:p>
        <a:p>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"For a 1 unit increase in X, there will be </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increase in Y."  Notice that Y has the logarithm, so its units are %.</a:t>
          </a:r>
        </a:p>
        <a:p>
          <a:endParaRPr lang="en-U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3)  Linear-Log:  Y = </a:t>
          </a:r>
          <a:r>
            <a:rPr lang="el-GR" sz="1100" b="1" baseline="0">
              <a:solidFill>
                <a:schemeClr val="dk1"/>
              </a:solidFill>
              <a:effectLst/>
              <a:latin typeface="+mn-lt"/>
              <a:ea typeface="+mn-ea"/>
              <a:cs typeface="+mn-cs"/>
            </a:rPr>
            <a:t>α</a:t>
          </a:r>
          <a:r>
            <a:rPr lang="en-US" sz="1100" b="1" baseline="0">
              <a:solidFill>
                <a:schemeClr val="dk1"/>
              </a:solidFill>
              <a:effectLst/>
              <a:latin typeface="+mn-lt"/>
              <a:ea typeface="+mn-ea"/>
              <a:cs typeface="+mn-cs"/>
            </a:rPr>
            <a:t> + </a:t>
          </a:r>
          <a:r>
            <a:rPr lang="el-GR" sz="1100" b="1" baseline="0">
              <a:solidFill>
                <a:schemeClr val="dk1"/>
              </a:solidFill>
              <a:effectLst/>
              <a:latin typeface="+mn-lt"/>
              <a:ea typeface="+mn-ea"/>
              <a:cs typeface="+mn-cs"/>
            </a:rPr>
            <a:t>β</a:t>
          </a:r>
          <a:r>
            <a:rPr lang="en-US" sz="1100" b="1" baseline="0">
              <a:solidFill>
                <a:schemeClr val="dk1"/>
              </a:solidFill>
              <a:effectLst/>
              <a:latin typeface="+mn-lt"/>
              <a:ea typeface="+mn-ea"/>
              <a:cs typeface="+mn-cs"/>
            </a:rPr>
            <a:t>LnX</a:t>
          </a:r>
          <a:endParaRPr lang="en-US" b="1">
            <a:effectLst/>
          </a:endParaRPr>
        </a:p>
        <a:p>
          <a:endParaRPr lang="en-US" sz="1100" baseline="0">
            <a:solidFill>
              <a:schemeClr val="dk1"/>
            </a:solidFill>
            <a:effectLst/>
            <a:latin typeface="+mn-lt"/>
            <a:ea typeface="+mn-ea"/>
            <a:cs typeface="+mn-cs"/>
          </a:endParaRPr>
        </a:p>
        <a:p>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"For a 1% increase in X, there will be a </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units increase in Y."</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4)  Log-Log:  LnY = </a:t>
          </a:r>
          <a:r>
            <a:rPr lang="el-GR" sz="1100" b="1" baseline="0">
              <a:solidFill>
                <a:schemeClr val="dk1"/>
              </a:solidFill>
              <a:effectLst/>
              <a:latin typeface="+mn-lt"/>
              <a:ea typeface="+mn-ea"/>
              <a:cs typeface="+mn-cs"/>
            </a:rPr>
            <a:t>α</a:t>
          </a:r>
          <a:r>
            <a:rPr lang="en-US" sz="1100" b="1" baseline="0">
              <a:solidFill>
                <a:schemeClr val="dk1"/>
              </a:solidFill>
              <a:effectLst/>
              <a:latin typeface="+mn-lt"/>
              <a:ea typeface="+mn-ea"/>
              <a:cs typeface="+mn-cs"/>
            </a:rPr>
            <a:t> + </a:t>
          </a:r>
          <a:r>
            <a:rPr lang="el-GR" sz="1100" b="1" baseline="0">
              <a:solidFill>
                <a:schemeClr val="dk1"/>
              </a:solidFill>
              <a:effectLst/>
              <a:latin typeface="+mn-lt"/>
              <a:ea typeface="+mn-ea"/>
              <a:cs typeface="+mn-cs"/>
            </a:rPr>
            <a:t>β</a:t>
          </a:r>
          <a:r>
            <a:rPr lang="en-US" sz="1100" b="1" baseline="0">
              <a:solidFill>
                <a:schemeClr val="dk1"/>
              </a:solidFill>
              <a:effectLst/>
              <a:latin typeface="+mn-lt"/>
              <a:ea typeface="+mn-ea"/>
              <a:cs typeface="+mn-cs"/>
            </a:rPr>
            <a:t>LnX</a:t>
          </a:r>
        </a:p>
        <a:p>
          <a:endParaRPr lang="en-US" sz="1100" baseline="0">
            <a:solidFill>
              <a:schemeClr val="dk1"/>
            </a:solidFill>
            <a:effectLst/>
            <a:latin typeface="+mn-lt"/>
            <a:ea typeface="+mn-ea"/>
            <a:cs typeface="+mn-cs"/>
          </a:endParaRPr>
        </a:p>
        <a:p>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"For a 1% increase in X, there will be a </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 increase in Y."</a:t>
          </a:r>
        </a:p>
        <a:p>
          <a:endParaRPr lang="en-US" sz="1100" baseline="0">
            <a:solidFill>
              <a:schemeClr val="dk1"/>
            </a:solidFill>
            <a:effectLst/>
            <a:latin typeface="+mn-lt"/>
            <a:ea typeface="+mn-ea"/>
            <a:cs typeface="+mn-cs"/>
          </a:endParaRPr>
        </a:p>
        <a:p>
          <a:r>
            <a:rPr lang="en-US" sz="1100" baseline="0">
              <a:solidFill>
                <a:schemeClr val="dk1"/>
              </a:solidFill>
              <a:effectLst/>
              <a:latin typeface="+mn-lt"/>
              <a:ea typeface="+mn-ea"/>
              <a:cs typeface="+mn-cs"/>
            </a:rPr>
            <a:t>This last model is especially advantageous in econometrics because these coefficients are now elasticities.  Yes, you can now estimate elasticites without having to plug in a bunch of points.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6</xdr:col>
      <xdr:colOff>276225</xdr:colOff>
      <xdr:row>1</xdr:row>
      <xdr:rowOff>119062</xdr:rowOff>
    </xdr:from>
    <xdr:to>
      <xdr:col>14</xdr:col>
      <xdr:colOff>0</xdr:colOff>
      <xdr:row>16</xdr:row>
      <xdr:rowOff>4762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495300</xdr:colOff>
      <xdr:row>16</xdr:row>
      <xdr:rowOff>47625</xdr:rowOff>
    </xdr:from>
    <xdr:to>
      <xdr:col>13</xdr:col>
      <xdr:colOff>66675</xdr:colOff>
      <xdr:row>20</xdr:row>
      <xdr:rowOff>104775</xdr:rowOff>
    </xdr:to>
    <xdr:sp macro="" textlink="">
      <xdr:nvSpPr>
        <xdr:cNvPr id="4" name="TextBox 3"/>
        <xdr:cNvSpPr txBox="1"/>
      </xdr:nvSpPr>
      <xdr:spPr>
        <a:xfrm>
          <a:off x="4457700" y="3476625"/>
          <a:ext cx="3838575" cy="819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Clearly,</a:t>
          </a:r>
          <a:r>
            <a:rPr lang="en-US" sz="1100" baseline="0"/>
            <a:t> the Log model is a better fit than the Linear model here.</a:t>
          </a:r>
          <a:endParaRPr lang="en-US"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6</xdr:col>
      <xdr:colOff>133350</xdr:colOff>
      <xdr:row>0</xdr:row>
      <xdr:rowOff>104775</xdr:rowOff>
    </xdr:from>
    <xdr:to>
      <xdr:col>10</xdr:col>
      <xdr:colOff>457200</xdr:colOff>
      <xdr:row>11</xdr:row>
      <xdr:rowOff>171450</xdr:rowOff>
    </xdr:to>
    <xdr:sp macro="" textlink="">
      <xdr:nvSpPr>
        <xdr:cNvPr id="4" name="TextBox 3"/>
        <xdr:cNvSpPr txBox="1"/>
      </xdr:nvSpPr>
      <xdr:spPr>
        <a:xfrm>
          <a:off x="3429000" y="104775"/>
          <a:ext cx="2762250" cy="2162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1) [5 points] Form a log-log regression model</a:t>
          </a:r>
          <a:r>
            <a:rPr lang="en-US" sz="1100" baseline="0"/>
            <a:t> to forecast quantity demanded.</a:t>
          </a:r>
        </a:p>
        <a:p>
          <a:endParaRPr lang="en-US" sz="1100" baseline="0"/>
        </a:p>
        <a:p>
          <a:r>
            <a:rPr lang="en-US" sz="1100" baseline="0"/>
            <a:t>2) [5 points] Interpret the Price coefficient.</a:t>
          </a:r>
        </a:p>
        <a:p>
          <a:endParaRPr lang="en-US" sz="1100" baseline="0"/>
        </a:p>
        <a:p>
          <a:r>
            <a:rPr lang="en-US" sz="1100" baseline="0"/>
            <a:t>3)  [5 points] If the Price is $48, what will Quantity be?</a:t>
          </a:r>
        </a:p>
        <a:p>
          <a:endParaRPr lang="en-US" sz="1100" baseline="0"/>
        </a:p>
        <a:p>
          <a:r>
            <a:rPr lang="en-US" sz="1100" baseline="0"/>
            <a:t>4)  [5 points]  If the Price were to drop from $50 to $45, what could you say about the impact on Quantity demanded?  Hint:  Think of relative changes, not unit changes.</a:t>
          </a:r>
          <a:endParaRPr lang="en-US"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7</xdr:col>
      <xdr:colOff>200025</xdr:colOff>
      <xdr:row>0</xdr:row>
      <xdr:rowOff>57150</xdr:rowOff>
    </xdr:from>
    <xdr:to>
      <xdr:col>13</xdr:col>
      <xdr:colOff>257175</xdr:colOff>
      <xdr:row>27</xdr:row>
      <xdr:rowOff>57150</xdr:rowOff>
    </xdr:to>
    <xdr:sp macro="" textlink="">
      <xdr:nvSpPr>
        <xdr:cNvPr id="2" name="TextBox 1"/>
        <xdr:cNvSpPr txBox="1"/>
      </xdr:nvSpPr>
      <xdr:spPr>
        <a:xfrm>
          <a:off x="3114675" y="57150"/>
          <a:ext cx="3714750" cy="514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Many</a:t>
          </a:r>
          <a:r>
            <a:rPr lang="en-US" sz="1100" baseline="0"/>
            <a:t> variables like Price and Quantity can have a wide range of values.  Price can be any nonnegative number.  Quantity is usually any nonnegative integer, although some situations can tolerate fractional units.  </a:t>
          </a:r>
        </a:p>
        <a:p>
          <a:endParaRPr lang="en-US" sz="1100" baseline="0"/>
        </a:p>
        <a:p>
          <a:r>
            <a:rPr lang="en-US" sz="1100" baseline="0"/>
            <a:t>But some important variables to help a forecast do not have a wide range of values.  For example, qualitative factors like male or female can matter.  If you are male, do you get a value of 10 or 100 or 25.2?  What in the world would that even mean?  </a:t>
          </a:r>
        </a:p>
        <a:p>
          <a:endParaRPr lang="en-US" sz="1100" baseline="0"/>
        </a:p>
        <a:p>
          <a:r>
            <a:rPr lang="en-US" sz="1100" baseline="0"/>
            <a:t>For qualitative factors, we use dummy variables, but there's nothing stupid about them.  They should really be called binary variables, for which 0 means "no" and 1 means "yes."</a:t>
          </a:r>
        </a:p>
        <a:p>
          <a:endParaRPr lang="en-US" sz="1100" baseline="0"/>
        </a:p>
        <a:p>
          <a:r>
            <a:rPr lang="en-US" sz="1100" baseline="0"/>
            <a:t>You could create a Female variable.  1 means the respondent is female, and a 0 means the respondent is male (not female).  If the coefficient is 4, then if the person is female, you add 4*1 = 4 to the output.  If the person is male, you add 4*0 = 0 to the output.  A female gets 4 more points than a male.</a:t>
          </a:r>
        </a:p>
        <a:p>
          <a:endParaRPr lang="en-US" sz="1100" baseline="0"/>
        </a:p>
        <a:p>
          <a:r>
            <a:rPr lang="en-US" sz="1100" baseline="0"/>
            <a:t>&lt;--Here is a seasonal business in consulting.  Every 4 months, business should be higher, all else equal.  Around the end of the trimester (April 1, August 1, and December 1) business booms because clients need help in accounting, filing, or performance tests.</a:t>
          </a:r>
        </a:p>
        <a:p>
          <a:endParaRPr lang="en-US" sz="1100" baseline="0"/>
        </a:p>
        <a:p>
          <a:r>
            <a:rPr lang="en-US" sz="1100" baseline="0"/>
            <a:t>Let's see what happens if we run a model without accounting for seasonality.</a:t>
          </a:r>
        </a:p>
        <a:p>
          <a:endParaRPr lang="en-US" sz="1100" baseline="0"/>
        </a:p>
        <a:p>
          <a:endParaRPr lang="en-US"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12</xdr:col>
      <xdr:colOff>238124</xdr:colOff>
      <xdr:row>2</xdr:row>
      <xdr:rowOff>157162</xdr:rowOff>
    </xdr:from>
    <xdr:to>
      <xdr:col>26</xdr:col>
      <xdr:colOff>533400</xdr:colOff>
      <xdr:row>17</xdr:row>
      <xdr:rowOff>4762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295275</xdr:colOff>
      <xdr:row>18</xdr:row>
      <xdr:rowOff>38100</xdr:rowOff>
    </xdr:from>
    <xdr:to>
      <xdr:col>19</xdr:col>
      <xdr:colOff>523875</xdr:colOff>
      <xdr:row>22</xdr:row>
      <xdr:rowOff>76200</xdr:rowOff>
    </xdr:to>
    <xdr:sp macro="" textlink="">
      <xdr:nvSpPr>
        <xdr:cNvPr id="3" name="TextBox 2"/>
        <xdr:cNvSpPr txBox="1"/>
      </xdr:nvSpPr>
      <xdr:spPr>
        <a:xfrm>
          <a:off x="8239125" y="3524250"/>
          <a:ext cx="4495800" cy="800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Do you see that the model</a:t>
          </a:r>
          <a:r>
            <a:rPr lang="en-US" sz="1100" baseline="0"/>
            <a:t> is understating demand at what seem to be equal intervals?  Eyeball April, August and December, especially those high points around 60.  We need to incorporate seasonality through a dummy variable.</a:t>
          </a:r>
          <a:endParaRPr lang="en-US"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12</xdr:col>
      <xdr:colOff>304799</xdr:colOff>
      <xdr:row>3</xdr:row>
      <xdr:rowOff>90487</xdr:rowOff>
    </xdr:from>
    <xdr:to>
      <xdr:col>24</xdr:col>
      <xdr:colOff>485774</xdr:colOff>
      <xdr:row>17</xdr:row>
      <xdr:rowOff>128587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342900</xdr:colOff>
      <xdr:row>19</xdr:row>
      <xdr:rowOff>66674</xdr:rowOff>
    </xdr:from>
    <xdr:to>
      <xdr:col>19</xdr:col>
      <xdr:colOff>276225</xdr:colOff>
      <xdr:row>28</xdr:row>
      <xdr:rowOff>180974</xdr:rowOff>
    </xdr:to>
    <xdr:sp macro="" textlink="">
      <xdr:nvSpPr>
        <xdr:cNvPr id="3" name="TextBox 2"/>
        <xdr:cNvSpPr txBox="1"/>
      </xdr:nvSpPr>
      <xdr:spPr>
        <a:xfrm>
          <a:off x="8305800" y="3743324"/>
          <a:ext cx="3590925" cy="1838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Now we have a better-fitting model.</a:t>
          </a:r>
        </a:p>
        <a:p>
          <a:endParaRPr lang="en-US" sz="1100"/>
        </a:p>
        <a:p>
          <a:r>
            <a:rPr lang="en-US" sz="1100"/>
            <a:t>Linear</a:t>
          </a:r>
          <a:r>
            <a:rPr lang="en-US" sz="1100" baseline="0"/>
            <a:t> interpretation of Dummy Variable's Coefficient:</a:t>
          </a:r>
        </a:p>
        <a:p>
          <a:endParaRPr lang="en-US" sz="1100" baseline="0"/>
        </a:p>
        <a:p>
          <a:r>
            <a:rPr lang="en-US" sz="1100" baseline="0"/>
            <a:t>"If it is the end of the trimester, there will be 11.08 units more than if it were not the end of the trimester."</a:t>
          </a:r>
        </a:p>
        <a:p>
          <a:endParaRPr lang="en-US" sz="1100" baseline="0"/>
        </a:p>
        <a:p>
          <a:r>
            <a:rPr lang="en-US" sz="1100" baseline="0"/>
            <a:t>Proof:  11.08 * (1) = +11.08</a:t>
          </a:r>
        </a:p>
        <a:p>
          <a:r>
            <a:rPr lang="en-US" sz="1100" baseline="0"/>
            <a:t>11.08 * (0) = + 0</a:t>
          </a:r>
          <a:endParaRPr lang="en-US" sz="1100"/>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10</xdr:col>
      <xdr:colOff>76199</xdr:colOff>
      <xdr:row>0</xdr:row>
      <xdr:rowOff>66674</xdr:rowOff>
    </xdr:from>
    <xdr:to>
      <xdr:col>18</xdr:col>
      <xdr:colOff>238124</xdr:colOff>
      <xdr:row>39</xdr:row>
      <xdr:rowOff>171449</xdr:rowOff>
    </xdr:to>
    <xdr:sp macro="" textlink="">
      <xdr:nvSpPr>
        <xdr:cNvPr id="2" name="TextBox 1"/>
        <xdr:cNvSpPr txBox="1"/>
      </xdr:nvSpPr>
      <xdr:spPr>
        <a:xfrm>
          <a:off x="4657724" y="66674"/>
          <a:ext cx="5038725" cy="7915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t>"Greg,</a:t>
          </a:r>
          <a:r>
            <a:rPr lang="en-US" sz="1100" i="1" baseline="0"/>
            <a:t> I need you to conduct an analysis and serve as an expert witness."</a:t>
          </a:r>
        </a:p>
        <a:p>
          <a:endParaRPr lang="en-US" sz="1100" i="1" baseline="0"/>
        </a:p>
        <a:p>
          <a:r>
            <a:rPr lang="en-US" sz="1100" i="1" baseline="0"/>
            <a:t>"What's the matter, Babs?"</a:t>
          </a:r>
        </a:p>
        <a:p>
          <a:endParaRPr lang="en-US" sz="1100" i="1" baseline="0"/>
        </a:p>
        <a:p>
          <a:r>
            <a:rPr lang="en-US" sz="1100" i="1" baseline="0"/>
            <a:t>"I've been listening to my co-workers talking around the company.  It seems that the manager is purposely paying women lower than the men, and he has refused to give us equal salaries.  We're going to sue the company since the management is doing nothing about it."</a:t>
          </a:r>
        </a:p>
        <a:p>
          <a:endParaRPr lang="en-US" sz="1100" i="1" baseline="0"/>
        </a:p>
        <a:p>
          <a:r>
            <a:rPr lang="en-US" sz="1100" i="1" baseline="0"/>
            <a:t>"How do you know it's 'on purpose' and strictly because you're women?  What did management cite as reasons for the pay disparity?"</a:t>
          </a:r>
        </a:p>
        <a:p>
          <a:endParaRPr lang="en-US" sz="1100" i="1" baseline="0"/>
        </a:p>
        <a:p>
          <a:r>
            <a:rPr lang="en-US" sz="1100" i="1" baseline="0"/>
            <a:t>"They claimed that the men were paid more because they worked more hours per week.  Most of the women at this company are mothers and/or wives from traditional families who need to take time off work to care for children or house duties.  But I don't buy that.  I think that some women who worked equal or more hours than a man were still gypped out of pay."</a:t>
          </a:r>
        </a:p>
        <a:p>
          <a:endParaRPr lang="en-US" sz="1100" i="1" baseline="0"/>
        </a:p>
        <a:p>
          <a:r>
            <a:rPr lang="en-US" sz="1100" i="1" baseline="0"/>
            <a:t>"Well, we do need to control for factors other than gender that relate to pay.  If I can get access to the work records, I can adjust pay for hours/week and then see if there's a difference strictly because of gender.  But we also have to consider other factors, including positions, education, time at company, commissions, results, tendencies to negotiate, and anything observable that could affect pay."</a:t>
          </a:r>
        </a:p>
        <a:p>
          <a:endParaRPr lang="en-US" sz="1100" i="1" baseline="0"/>
        </a:p>
        <a:p>
          <a:r>
            <a:rPr lang="en-US" sz="1100" i="1"/>
            <a:t>"All</a:t>
          </a:r>
          <a:r>
            <a:rPr lang="en-US" sz="1100" i="1" baseline="0"/>
            <a:t> 30 of us work the same position, the boss is some snob from some fancy school different from all of ours, there is no seniority pay, since most employees leave in 4 to 5 years, and there are no bonuses or pay for performance.  We all work a boring office job at a cost center.  I can't imagine anything else that could affect pay."</a:t>
          </a:r>
        </a:p>
        <a:p>
          <a:endParaRPr lang="en-US" sz="1100" i="1" baseline="0"/>
        </a:p>
        <a:p>
          <a:r>
            <a:rPr lang="en-US" sz="1100" i="1" baseline="0"/>
            <a:t>"Alright, I'll look into it, Babs.  If there's a difference supported by the data, I'll testify on your behalf."</a:t>
          </a:r>
        </a:p>
        <a:p>
          <a:endParaRPr lang="en-US" sz="1100" i="1" baseline="0"/>
        </a:p>
        <a:p>
          <a:r>
            <a:rPr lang="en-US" sz="1100" i="0" baseline="0"/>
            <a:t>1) [10 points] Run a regression model  with salary as the output.  Careful-this is a test of what you really know about dummy variables and how resourceful you are with Excel.</a:t>
          </a:r>
        </a:p>
        <a:p>
          <a:endParaRPr lang="en-US" sz="1100" i="0" baseline="0"/>
        </a:p>
        <a:p>
          <a:r>
            <a:rPr lang="en-US" sz="1100" i="0" baseline="0"/>
            <a:t>2)  [10 points] If Greg has successfully controlled for all reasonable variables, does Babs have a case?  On average, how much is the pay disparity, if any?</a:t>
          </a:r>
        </a:p>
        <a:p>
          <a:endParaRPr lang="en-US" sz="1100" i="0" baseline="0"/>
        </a:p>
        <a:p>
          <a:r>
            <a:rPr lang="en-US" sz="1100" i="0" baseline="0"/>
            <a:t>3)  [10 points] Although Babs states that many factors between the male and female employees are common, what else does Greg have to consider before testifying on her behalf in court?  If you've been reading the news or studies  about pay disparities, there is at least 1 variable Greg has to consider before joining Babs' lawyer (Hint:  compare Greg's suggestion with Babs' observations).  Do you still think Babs could win?  </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12</xdr:col>
      <xdr:colOff>352425</xdr:colOff>
      <xdr:row>1</xdr:row>
      <xdr:rowOff>57150</xdr:rowOff>
    </xdr:from>
    <xdr:to>
      <xdr:col>18</xdr:col>
      <xdr:colOff>66675</xdr:colOff>
      <xdr:row>9</xdr:row>
      <xdr:rowOff>152400</xdr:rowOff>
    </xdr:to>
    <xdr:sp macro="" textlink="">
      <xdr:nvSpPr>
        <xdr:cNvPr id="3" name="TextBox 2"/>
        <xdr:cNvSpPr txBox="1"/>
      </xdr:nvSpPr>
      <xdr:spPr>
        <a:xfrm>
          <a:off x="7134225" y="247650"/>
          <a:ext cx="3371850" cy="1619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Using Dummy Variables with a log-log model</a:t>
          </a:r>
          <a:r>
            <a:rPr lang="en-US" sz="1100" baseline="0"/>
            <a:t> is trickier.</a:t>
          </a:r>
        </a:p>
        <a:p>
          <a:endParaRPr lang="en-US" sz="1100" baseline="0"/>
        </a:p>
        <a:p>
          <a:r>
            <a:rPr lang="en-US" sz="1100" baseline="0"/>
            <a:t>The reason is that 0 has no natural logarithm, so you cannot transform it.  </a:t>
          </a:r>
        </a:p>
        <a:p>
          <a:endParaRPr lang="en-US" sz="1100" baseline="0"/>
        </a:p>
        <a:p>
          <a:r>
            <a:rPr lang="en-US" sz="1100" baseline="0"/>
            <a:t>We will simply use the dummy variable as-is in the log-log model and use a different interpretation.</a:t>
          </a:r>
          <a:endParaRPr lang="en-US" sz="1100"/>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2</xdr:col>
      <xdr:colOff>85725</xdr:colOff>
      <xdr:row>1</xdr:row>
      <xdr:rowOff>95250</xdr:rowOff>
    </xdr:from>
    <xdr:to>
      <xdr:col>8</xdr:col>
      <xdr:colOff>514350</xdr:colOff>
      <xdr:row>9</xdr:row>
      <xdr:rowOff>19050</xdr:rowOff>
    </xdr:to>
    <xdr:sp macro="" textlink="">
      <xdr:nvSpPr>
        <xdr:cNvPr id="2" name="TextBox 1"/>
        <xdr:cNvSpPr txBox="1"/>
      </xdr:nvSpPr>
      <xdr:spPr>
        <a:xfrm>
          <a:off x="1304925" y="285750"/>
          <a:ext cx="4086225" cy="146685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ysClr val="windowText" lastClr="000000"/>
              </a:solidFill>
            </a:rPr>
            <a:t>How to Interpret the Dummy Variable Coefficient in Log-Log:</a:t>
          </a:r>
        </a:p>
        <a:p>
          <a:endParaRPr lang="en-US" sz="1100">
            <a:solidFill>
              <a:sysClr val="windowText" lastClr="000000"/>
            </a:solidFill>
          </a:endParaRPr>
        </a:p>
        <a:p>
          <a:r>
            <a:rPr lang="en-US" sz="1100">
              <a:solidFill>
                <a:sysClr val="windowText" lastClr="000000"/>
              </a:solidFill>
            </a:rPr>
            <a:t>1)  Exponentiate the Coefficient:  e^1.054487 = 2.87  </a:t>
          </a:r>
        </a:p>
        <a:p>
          <a:endParaRPr lang="en-US" sz="1100">
            <a:solidFill>
              <a:sysClr val="windowText" lastClr="000000"/>
            </a:solidFill>
          </a:endParaRPr>
        </a:p>
        <a:p>
          <a:r>
            <a:rPr lang="en-US" sz="1100">
              <a:solidFill>
                <a:sysClr val="windowText" lastClr="000000"/>
              </a:solidFill>
            </a:rPr>
            <a:t>This</a:t>
          </a:r>
          <a:r>
            <a:rPr lang="en-US" sz="1100" baseline="0">
              <a:solidFill>
                <a:sysClr val="windowText" lastClr="000000"/>
              </a:solidFill>
            </a:rPr>
            <a:t> time, you have a multiplier, not an adder.</a:t>
          </a:r>
          <a:endParaRPr lang="en-US" sz="1100">
            <a:solidFill>
              <a:sysClr val="windowText" lastClr="000000"/>
            </a:solidFill>
          </a:endParaRPr>
        </a:p>
        <a:p>
          <a:endParaRPr lang="en-US" sz="1100">
            <a:solidFill>
              <a:sysClr val="windowText" lastClr="000000"/>
            </a:solidFill>
          </a:endParaRPr>
        </a:p>
        <a:p>
          <a:r>
            <a:rPr lang="en-US" sz="1100">
              <a:solidFill>
                <a:sysClr val="windowText" lastClr="000000"/>
              </a:solidFill>
            </a:rPr>
            <a:t>2)  "If it is the end of the trimester,</a:t>
          </a:r>
          <a:r>
            <a:rPr lang="en-US" sz="1100" baseline="0">
              <a:solidFill>
                <a:sysClr val="windowText" lastClr="000000"/>
              </a:solidFill>
            </a:rPr>
            <a:t> unit sales will be 2.87 times what they could have been otherwise."</a:t>
          </a:r>
          <a:endParaRPr lang="en-US" sz="1100">
            <a:solidFill>
              <a:sysClr val="windowText" lastClr="000000"/>
            </a:solidFill>
          </a:endParaRPr>
        </a:p>
      </xdr:txBody>
    </xdr:sp>
    <xdr:clientData/>
  </xdr:twoCellAnchor>
  <xdr:twoCellAnchor>
    <xdr:from>
      <xdr:col>12</xdr:col>
      <xdr:colOff>219075</xdr:colOff>
      <xdr:row>1</xdr:row>
      <xdr:rowOff>109537</xdr:rowOff>
    </xdr:from>
    <xdr:to>
      <xdr:col>23</xdr:col>
      <xdr:colOff>523875</xdr:colOff>
      <xdr:row>15</xdr:row>
      <xdr:rowOff>138112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561975</xdr:colOff>
      <xdr:row>16</xdr:row>
      <xdr:rowOff>66675</xdr:rowOff>
    </xdr:from>
    <xdr:to>
      <xdr:col>20</xdr:col>
      <xdr:colOff>514350</xdr:colOff>
      <xdr:row>19</xdr:row>
      <xdr:rowOff>66675</xdr:rowOff>
    </xdr:to>
    <xdr:sp macro="" textlink="">
      <xdr:nvSpPr>
        <xdr:cNvPr id="4" name="TextBox 3"/>
        <xdr:cNvSpPr txBox="1"/>
      </xdr:nvSpPr>
      <xdr:spPr>
        <a:xfrm>
          <a:off x="7915275" y="3162300"/>
          <a:ext cx="4829175" cy="581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Notice that during the busy periods,</a:t>
          </a:r>
          <a:r>
            <a:rPr lang="en-US" sz="1100" baseline="0"/>
            <a:t> sales are nearly 3 times as large as sales in other periods, adjusted for changes due to prices.</a:t>
          </a:r>
          <a:endParaRPr lang="en-US" sz="1100"/>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22</xdr:col>
      <xdr:colOff>76200</xdr:colOff>
      <xdr:row>0</xdr:row>
      <xdr:rowOff>28573</xdr:rowOff>
    </xdr:from>
    <xdr:to>
      <xdr:col>28</xdr:col>
      <xdr:colOff>495300</xdr:colOff>
      <xdr:row>40</xdr:row>
      <xdr:rowOff>76200</xdr:rowOff>
    </xdr:to>
    <xdr:sp macro="" textlink="">
      <xdr:nvSpPr>
        <xdr:cNvPr id="2" name="TextBox 1"/>
        <xdr:cNvSpPr txBox="1"/>
      </xdr:nvSpPr>
      <xdr:spPr>
        <a:xfrm>
          <a:off x="5943600" y="28573"/>
          <a:ext cx="4076700" cy="76676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Hedonic Pricing</a:t>
          </a:r>
        </a:p>
        <a:p>
          <a:endParaRPr lang="en-US" sz="1100" b="1"/>
        </a:p>
        <a:p>
          <a:r>
            <a:rPr lang="en-US" sz="1100" b="0" i="1"/>
            <a:t>What does it really mean to buy</a:t>
          </a:r>
          <a:r>
            <a:rPr lang="en-US" sz="1100" b="0" i="1" baseline="0"/>
            <a:t> something?  When you buy a product, you are really buying the benefits of a product (products without benefits are called "junk").  We can't always measure how happy the customer is from a product, but we can measure product attributes which contribute to happiness.  For example, a customer is likely to pay more for a faster product than a slower one.  If we can estimate how much more people would pay for higher increments of speed, we could theoretically price new products just from knowing specs and some other information.</a:t>
          </a:r>
        </a:p>
        <a:p>
          <a:endParaRPr lang="en-US" sz="1100" b="0" i="1" baseline="0"/>
        </a:p>
        <a:p>
          <a:r>
            <a:rPr lang="en-US" sz="1100" b="0" i="1" baseline="0"/>
            <a:t>A brand new product line launched in 2010.  You have historical purchase price data from 2010-2012.  You are developing a version for 2013 and want to find a relationship between attributes and price so you can tell production which attributes to boost the best or to predict prices if the attributes are already determined</a:t>
          </a:r>
        </a:p>
        <a:p>
          <a:endParaRPr lang="en-US" sz="1100" b="0" i="1" baseline="0"/>
        </a:p>
        <a:p>
          <a:r>
            <a:rPr lang="en-US" sz="1100" b="0" i="0" baseline="0"/>
            <a:t>1) [5 points] You have to control for the fact that as some product lines get older, they approach obsolescence and lose value.  We want to estimate the impact of each year on price.  Instead of that Year variable, create two new dummy variables:  2011 &amp; 2012.  Do not create a 2010 variable because when all the dummy variables are mutually exclusive, 1 of them is unnecessary (the intercept will contain its data - don't worry too much about it).  </a:t>
          </a:r>
        </a:p>
        <a:p>
          <a:endParaRPr lang="en-US" sz="1100" b="0" i="0" baseline="0"/>
        </a:p>
        <a:p>
          <a:pPr marL="0" marR="0" indent="0" defTabSz="914400" eaLnBrk="1" fontAlgn="auto" latinLnBrk="0" hangingPunct="1">
            <a:lnSpc>
              <a:spcPct val="100000"/>
            </a:lnSpc>
            <a:spcBef>
              <a:spcPts val="0"/>
            </a:spcBef>
            <a:spcAft>
              <a:spcPts val="0"/>
            </a:spcAft>
            <a:buClrTx/>
            <a:buSzTx/>
            <a:buFontTx/>
            <a:buNone/>
            <a:tabLst/>
            <a:defRPr/>
          </a:pPr>
          <a:r>
            <a:rPr lang="en-US" sz="1100" b="0" i="0" baseline="0">
              <a:solidFill>
                <a:schemeClr val="dk1"/>
              </a:solidFill>
              <a:effectLst/>
              <a:latin typeface="+mn-lt"/>
              <a:ea typeface="+mn-ea"/>
              <a:cs typeface="+mn-cs"/>
            </a:rPr>
            <a:t>2)  [10 points] Form a Price Index.  Let 2010's Price be 1.00.  What would be the Price level of 2011?  For example, if you think a widget in 2011 is worth only half what it was in 2010, the 2011 price level would be 0.50.  What would be the Price level of 2012?</a:t>
          </a:r>
          <a:endParaRPr lang="en-US">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en-US" sz="1100" b="0" i="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0" i="0" baseline="0">
              <a:solidFill>
                <a:schemeClr val="dk1"/>
              </a:solidFill>
              <a:effectLst/>
              <a:latin typeface="+mn-lt"/>
              <a:ea typeface="+mn-ea"/>
              <a:cs typeface="+mn-cs"/>
            </a:rPr>
            <a:t>3)  [10 points] There are 2 models in released in 2012.  One  has 30% more speed and 20% more capacity.  What is the relative price premium?</a:t>
          </a:r>
          <a:endParaRPr lang="en-US">
            <a:effectLst/>
          </a:endParaRPr>
        </a:p>
        <a:p>
          <a:endParaRPr lang="en-US" sz="1100" b="0" i="0" baseline="0"/>
        </a:p>
        <a:p>
          <a:r>
            <a:rPr lang="en-US" sz="1100" b="0" i="0" baseline="0"/>
            <a:t>4)  [10 points] If your new model in 2013 will have a speed of 2500 and a capacity of 8000, what will be the price?  Ignore the durability.  Let the coefficient of Year 2013 be -1.5.</a:t>
          </a:r>
        </a:p>
        <a:p>
          <a:endParaRPr lang="en-US" sz="1100" b="0" i="0" baseline="0"/>
        </a:p>
        <a:p>
          <a:r>
            <a:rPr lang="en-US" sz="1100" b="0" i="0" baseline="0"/>
            <a:t>5)  [Expert Level (Do not do this until Hedonic Pricing Stats Test Section covered), 10 points]:  You think using dummy variables for this model is stupid and believe you are better off just using that Year variable.  Determine with an F-test whether that is feasible.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10</xdr:col>
      <xdr:colOff>142875</xdr:colOff>
      <xdr:row>0</xdr:row>
      <xdr:rowOff>161925</xdr:rowOff>
    </xdr:from>
    <xdr:to>
      <xdr:col>19</xdr:col>
      <xdr:colOff>38100</xdr:colOff>
      <xdr:row>30</xdr:row>
      <xdr:rowOff>95250</xdr:rowOff>
    </xdr:to>
    <xdr:sp macro="" textlink="">
      <xdr:nvSpPr>
        <xdr:cNvPr id="2" name="TextBox 1"/>
        <xdr:cNvSpPr txBox="1"/>
      </xdr:nvSpPr>
      <xdr:spPr>
        <a:xfrm>
          <a:off x="3343275" y="161925"/>
          <a:ext cx="5381625" cy="6038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t>"I</a:t>
          </a:r>
          <a:r>
            <a:rPr lang="en-US" sz="1100" i="1" baseline="0"/>
            <a:t> firmly believe that we need to increase our advertising dollars to increase our sales.  It's just common sense."</a:t>
          </a:r>
        </a:p>
        <a:p>
          <a:endParaRPr lang="en-US" sz="1100" i="1" baseline="0"/>
        </a:p>
        <a:p>
          <a:r>
            <a:rPr lang="en-US" sz="1100" i="1" baseline="0"/>
            <a:t>"We certainly wouldn't spend infinite $ on advertising to sell infinite units.  There are limits.  For example, if we sell for the price of $15, and unit manufacturing cost is $10, then spending anything above $5 just to sell 1 more unit would not be profitable.  We need to know the bang-for-the-buck."</a:t>
          </a:r>
        </a:p>
        <a:p>
          <a:endParaRPr lang="en-US" sz="1100" baseline="0"/>
        </a:p>
        <a:p>
          <a:r>
            <a:rPr lang="en-US" sz="1100" baseline="0"/>
            <a:t>Linear Regression is one of many tools which enables you to estimate the bang-for-the-buck.  You can look at the coefficients (rates of change) to see how much output (sales units) you get for each unit of input ($ price, $1000 income, or $ advertising).  </a:t>
          </a:r>
        </a:p>
        <a:p>
          <a:endParaRPr lang="en-US" sz="1100" baseline="0"/>
        </a:p>
        <a:p>
          <a:r>
            <a:rPr lang="en-US" sz="1100" b="1" u="sng" baseline="0"/>
            <a:t>In this lesson, we will discover that not all variables are useful.  The sample data might provide zero support for a variable.  In regression, the coefficient will be 0.  </a:t>
          </a:r>
        </a:p>
        <a:p>
          <a:endParaRPr lang="en-US" sz="1100" baseline="0"/>
        </a:p>
        <a:p>
          <a:r>
            <a:rPr lang="en-US" sz="1100" baseline="0"/>
            <a:t>Quick example:</a:t>
          </a:r>
        </a:p>
        <a:p>
          <a:endParaRPr lang="en-US" sz="1100" baseline="0"/>
        </a:p>
        <a:p>
          <a:r>
            <a:rPr lang="en-US" sz="1100" baseline="0"/>
            <a:t>Reported Happiness = 10 </a:t>
          </a:r>
          <a:r>
            <a:rPr lang="en-US" sz="1100" baseline="0">
              <a:solidFill>
                <a:srgbClr val="FF0000"/>
              </a:solidFill>
            </a:rPr>
            <a:t>- 10*#unhappy influences </a:t>
          </a:r>
          <a:r>
            <a:rPr lang="en-US" sz="1100" baseline="0">
              <a:solidFill>
                <a:srgbClr val="0070C0"/>
              </a:solidFill>
            </a:rPr>
            <a:t>+ 0.001*$ up to 75K </a:t>
          </a:r>
          <a:r>
            <a:rPr lang="en-US" sz="1100" baseline="0"/>
            <a:t>+ 0*$ above 75K</a:t>
          </a:r>
        </a:p>
        <a:p>
          <a:endParaRPr lang="en-US" sz="1100" baseline="0"/>
        </a:p>
        <a:p>
          <a:r>
            <a:rPr lang="en-US" sz="1100" baseline="0"/>
            <a:t>1)  Please interpret the coefficient for "$ above 75K."  </a:t>
          </a:r>
        </a:p>
        <a:p>
          <a:endParaRPr lang="en-US" sz="1100" baseline="0"/>
        </a:p>
        <a:p>
          <a:r>
            <a:rPr lang="en-US" sz="1100" baseline="0"/>
            <a:t>2)  Forecast Jimmy's happiness score if Jimmy has 1 unhappy influence and makes $50,000 income.  </a:t>
          </a:r>
        </a:p>
        <a:p>
          <a:endParaRPr lang="en-US" sz="1100" baseline="0"/>
        </a:p>
        <a:p>
          <a:r>
            <a:rPr lang="en-US" sz="1100" baseline="0"/>
            <a:t>3)  What if he makes $75,000 income?  </a:t>
          </a:r>
        </a:p>
        <a:p>
          <a:endParaRPr lang="en-US" sz="1100" baseline="0"/>
        </a:p>
        <a:p>
          <a:r>
            <a:rPr lang="en-US" sz="1100" baseline="0"/>
            <a:t>4)  What if he makes $75,001 income?</a:t>
          </a:r>
        </a:p>
        <a:p>
          <a:endParaRPr lang="en-US" sz="1100" baseline="0"/>
        </a:p>
        <a:p>
          <a:r>
            <a:rPr lang="en-US" sz="1100" baseline="0"/>
            <a:t>5)  What if he makes $1,000,000 income (if you get the hint, you don't need a calculator)?</a:t>
          </a:r>
        </a:p>
        <a:p>
          <a:endParaRPr lang="en-US" sz="1100" baseline="0"/>
        </a:p>
        <a:p>
          <a:r>
            <a:rPr lang="en-US" sz="1100" baseline="0"/>
            <a:t>Clearly, you can see that when the coefficient is 0, the variable has no application to the model.  Usually, you might as well throw it out.  </a:t>
          </a:r>
        </a:p>
        <a:p>
          <a:endParaRPr lang="en-US" sz="1100" baseline="0"/>
        </a:p>
        <a:p>
          <a:r>
            <a:rPr lang="en-US" sz="1100" baseline="0"/>
            <a:t>Let us run this sales model to see if some variables are not supported by the sample data.</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9</xdr:col>
      <xdr:colOff>228600</xdr:colOff>
      <xdr:row>4</xdr:row>
      <xdr:rowOff>104773</xdr:rowOff>
    </xdr:from>
    <xdr:to>
      <xdr:col>13</xdr:col>
      <xdr:colOff>590550</xdr:colOff>
      <xdr:row>22</xdr:row>
      <xdr:rowOff>38099</xdr:rowOff>
    </xdr:to>
    <xdr:sp macro="" textlink="">
      <xdr:nvSpPr>
        <xdr:cNvPr id="2" name="TextBox 1"/>
        <xdr:cNvSpPr txBox="1"/>
      </xdr:nvSpPr>
      <xdr:spPr>
        <a:xfrm>
          <a:off x="8248650" y="876298"/>
          <a:ext cx="2800350" cy="3409951"/>
        </a:xfrm>
        <a:prstGeom prst="rect">
          <a:avLst/>
        </a:prstGeom>
        <a:solidFill>
          <a:schemeClr val="accent2">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Given the sample data, the coefficient for Internet Advertising is practically 0.  </a:t>
          </a:r>
        </a:p>
        <a:p>
          <a:endParaRPr lang="en-US" sz="1100"/>
        </a:p>
        <a:p>
          <a:r>
            <a:rPr lang="en-US" sz="1100"/>
            <a:t>We do not support a linear</a:t>
          </a:r>
          <a:r>
            <a:rPr lang="en-US" sz="1100" baseline="0"/>
            <a:t> relationship between Internet Advertising and Sales.  </a:t>
          </a:r>
          <a:endParaRPr lang="en-US" sz="1100"/>
        </a:p>
        <a:p>
          <a:endParaRPr lang="en-US" sz="1100"/>
        </a:p>
        <a:p>
          <a:r>
            <a:rPr lang="en-US" sz="1100"/>
            <a:t>Might as well get ri</a:t>
          </a:r>
          <a:r>
            <a:rPr lang="en-US" sz="1100" baseline="0"/>
            <a:t>d of it.  The Advertising supporter is an uninformed schmuck.</a:t>
          </a:r>
        </a:p>
        <a:p>
          <a:endParaRPr lang="en-US" sz="1100" baseline="0"/>
        </a:p>
        <a:p>
          <a:r>
            <a:rPr lang="en-US" sz="1100"/>
            <a:t>How did I conclude that?  In this section, we will</a:t>
          </a:r>
          <a:r>
            <a:rPr lang="en-US" sz="1100" baseline="0"/>
            <a:t> explore various statistics tests to assess how well your model stands up to empirical data.  </a:t>
          </a:r>
        </a:p>
        <a:p>
          <a:endParaRPr lang="en-US" sz="1100" baseline="0"/>
        </a:p>
        <a:p>
          <a:r>
            <a:rPr lang="en-US" sz="1100" baseline="0"/>
            <a:t>First, I will show you each test separately to avoid "information overload."  Then I will provide a sheet with several metrics at the same time for future reference.</a:t>
          </a:r>
          <a:endParaRPr lang="en-US" sz="1100"/>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xdr:col>
      <xdr:colOff>390525</xdr:colOff>
      <xdr:row>0</xdr:row>
      <xdr:rowOff>180974</xdr:rowOff>
    </xdr:from>
    <xdr:to>
      <xdr:col>9</xdr:col>
      <xdr:colOff>28575</xdr:colOff>
      <xdr:row>14</xdr:row>
      <xdr:rowOff>171449</xdr:rowOff>
    </xdr:to>
    <xdr:sp macro="" textlink="">
      <xdr:nvSpPr>
        <xdr:cNvPr id="3" name="TextBox 2"/>
        <xdr:cNvSpPr txBox="1"/>
      </xdr:nvSpPr>
      <xdr:spPr>
        <a:xfrm>
          <a:off x="3495675" y="180974"/>
          <a:ext cx="4552950" cy="2695575"/>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Coefficient of Determination, R^2</a:t>
          </a:r>
        </a:p>
        <a:p>
          <a:endParaRPr lang="en-US" sz="1100"/>
        </a:p>
        <a:p>
          <a:r>
            <a:rPr lang="en-US" sz="1100"/>
            <a:t>OLS:  "The</a:t>
          </a:r>
          <a:r>
            <a:rPr lang="en-US" sz="1100" baseline="0"/>
            <a:t> model (your RHS variables) accounts for 97% of the variations of the actual data."</a:t>
          </a:r>
        </a:p>
        <a:p>
          <a:endParaRPr lang="en-US" sz="1100" baseline="0"/>
        </a:p>
        <a:p>
          <a:r>
            <a:rPr lang="en-US" sz="1100"/>
            <a:t>The actual data have a</a:t>
          </a:r>
          <a:r>
            <a:rPr lang="en-US" sz="1100" baseline="0"/>
            <a:t> "footprint."  This footprint is variation or variance from the mean (you can take the data's mean and track the variance , or squared distance for each point).</a:t>
          </a:r>
        </a:p>
        <a:p>
          <a:endParaRPr lang="en-US" sz="1100" baseline="0"/>
        </a:p>
        <a:p>
          <a:r>
            <a:rPr lang="en-US" sz="1100" baseline="0"/>
            <a:t>Note to Instructor:  Draw a simple picture (e.g. line and sin curve).  </a:t>
          </a:r>
        </a:p>
        <a:p>
          <a:endParaRPr lang="en-US" sz="1100" baseline="0"/>
        </a:p>
        <a:p>
          <a:r>
            <a:rPr lang="en-US" sz="1100" baseline="0"/>
            <a:t>The model in OLS has the same mean as the data.  Its "footprint" is measured by its variation from the mean.  When the variations are close, the footprints look simillar.  You want your model to simulate history as closely as possible.</a:t>
          </a:r>
          <a:endParaRPr lang="en-US" sz="1100"/>
        </a:p>
      </xdr:txBody>
    </xdr:sp>
    <xdr:clientData/>
  </xdr:twoCellAnchor>
  <xdr:twoCellAnchor>
    <xdr:from>
      <xdr:col>9</xdr:col>
      <xdr:colOff>228600</xdr:colOff>
      <xdr:row>1</xdr:row>
      <xdr:rowOff>0</xdr:rowOff>
    </xdr:from>
    <xdr:to>
      <xdr:col>14</xdr:col>
      <xdr:colOff>257175</xdr:colOff>
      <xdr:row>19</xdr:row>
      <xdr:rowOff>9525</xdr:rowOff>
    </xdr:to>
    <xdr:sp macro="" textlink="">
      <xdr:nvSpPr>
        <xdr:cNvPr id="4" name="TextBox 3"/>
        <xdr:cNvSpPr txBox="1"/>
      </xdr:nvSpPr>
      <xdr:spPr>
        <a:xfrm>
          <a:off x="8248650" y="190500"/>
          <a:ext cx="3076575" cy="3486150"/>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Rule of Thumb:</a:t>
          </a:r>
        </a:p>
        <a:p>
          <a:endParaRPr lang="en-US" sz="1100" b="1"/>
        </a:p>
        <a:p>
          <a:r>
            <a:rPr lang="en-US" sz="1100" b="0" i="1"/>
            <a:t>R^2 &gt; 80%:</a:t>
          </a:r>
          <a:r>
            <a:rPr lang="en-US" sz="1100" b="0" i="1" baseline="0"/>
            <a:t>  Strong Linear Relationship</a:t>
          </a:r>
        </a:p>
        <a:p>
          <a:endParaRPr lang="en-US" sz="1100" b="0" i="1" baseline="0"/>
        </a:p>
        <a:p>
          <a:r>
            <a:rPr lang="en-US" sz="1100" b="0" i="1" baseline="0"/>
            <a:t>50% &lt; R^2 &lt; 80%:  Okay Linear Relationship</a:t>
          </a:r>
        </a:p>
        <a:p>
          <a:endParaRPr lang="en-US" sz="1100" b="0" i="1" baseline="0"/>
        </a:p>
        <a:p>
          <a:r>
            <a:rPr lang="en-US" sz="1100" b="0" i="1" baseline="0"/>
            <a:t>R^2 &lt; 50%:  Weak Linear Relationship</a:t>
          </a:r>
        </a:p>
        <a:p>
          <a:endParaRPr lang="en-US" sz="1100" b="0" i="1" baseline="0"/>
        </a:p>
        <a:p>
          <a:r>
            <a:rPr lang="en-US" sz="1100" b="1" i="0"/>
            <a:t>Caution:</a:t>
          </a:r>
        </a:p>
        <a:p>
          <a:endParaRPr lang="en-US" sz="1100" b="1" i="0"/>
        </a:p>
        <a:p>
          <a:r>
            <a:rPr lang="en-US" sz="1100" b="0" i="0"/>
            <a:t>Many critics believe that R^2 is a poor indicator</a:t>
          </a:r>
          <a:r>
            <a:rPr lang="en-US" sz="1100" b="0" i="0" baseline="0"/>
            <a:t> of a model's fit (you could theoretically throw in many variables to bump it up - this is manipulative).  Outside of unconstrained OLS, it does lose effectiveness.  </a:t>
          </a:r>
        </a:p>
        <a:p>
          <a:endParaRPr lang="en-US" sz="1100" b="0" i="0" baseline="0"/>
        </a:p>
        <a:p>
          <a:r>
            <a:rPr lang="en-US" sz="1100" b="0" i="0" baseline="0"/>
            <a:t>We will use a variety of tests and metrics to mitigate this problem.  </a:t>
          </a:r>
          <a:endParaRPr lang="en-US" sz="1100" b="0" i="0"/>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xdr:col>
      <xdr:colOff>352425</xdr:colOff>
      <xdr:row>2</xdr:row>
      <xdr:rowOff>66674</xdr:rowOff>
    </xdr:from>
    <xdr:to>
      <xdr:col>9</xdr:col>
      <xdr:colOff>123825</xdr:colOff>
      <xdr:row>12</xdr:row>
      <xdr:rowOff>28575</xdr:rowOff>
    </xdr:to>
    <xdr:sp macro="" textlink="">
      <xdr:nvSpPr>
        <xdr:cNvPr id="4" name="TextBox 3"/>
        <xdr:cNvSpPr txBox="1"/>
      </xdr:nvSpPr>
      <xdr:spPr>
        <a:xfrm>
          <a:off x="3457575" y="457199"/>
          <a:ext cx="4686300" cy="1885951"/>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Standard</a:t>
          </a:r>
          <a:r>
            <a:rPr lang="en-US" sz="1100" b="1" baseline="0"/>
            <a:t> Error of the Model</a:t>
          </a:r>
          <a:endParaRPr lang="en-US" sz="1100" b="1"/>
        </a:p>
        <a:p>
          <a:endParaRPr lang="en-US" sz="1100"/>
        </a:p>
        <a:p>
          <a:r>
            <a:rPr lang="en-US" sz="1100"/>
            <a:t>"On average, the model is off by 5.59 units."</a:t>
          </a:r>
        </a:p>
        <a:p>
          <a:endParaRPr lang="en-US" sz="1100"/>
        </a:p>
        <a:p>
          <a:r>
            <a:rPr lang="en-US" sz="1100"/>
            <a:t>Your model is off by the units of the LHS</a:t>
          </a:r>
          <a:r>
            <a:rPr lang="en-US" sz="1100" baseline="0"/>
            <a:t> (because that is what you are trying to predict, duh).  </a:t>
          </a:r>
        </a:p>
        <a:p>
          <a:endParaRPr lang="en-US" sz="1100" baseline="0"/>
        </a:p>
        <a:p>
          <a:r>
            <a:rPr lang="en-US" sz="1100" baseline="0"/>
            <a:t>This assumes your errors are normally distributed.  If that is the case, and you forecast 990 units of sales, there's about 68% chance the sales will be between 984 and 996 units (empirical rule).</a:t>
          </a:r>
          <a:endParaRPr lang="en-US" sz="1100"/>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2</xdr:col>
      <xdr:colOff>152400</xdr:colOff>
      <xdr:row>0</xdr:row>
      <xdr:rowOff>66675</xdr:rowOff>
    </xdr:from>
    <xdr:to>
      <xdr:col>6</xdr:col>
      <xdr:colOff>447675</xdr:colOff>
      <xdr:row>9</xdr:row>
      <xdr:rowOff>85725</xdr:rowOff>
    </xdr:to>
    <xdr:sp macro="" textlink="">
      <xdr:nvSpPr>
        <xdr:cNvPr id="2" name="TextBox 1"/>
        <xdr:cNvSpPr txBox="1"/>
      </xdr:nvSpPr>
      <xdr:spPr>
        <a:xfrm>
          <a:off x="3257550" y="66675"/>
          <a:ext cx="3381375" cy="17526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F-Test</a:t>
          </a:r>
        </a:p>
        <a:p>
          <a:r>
            <a:rPr lang="en-US" sz="1100"/>
            <a:t>Since you will be using dozens to hundreds of variables in practice</a:t>
          </a:r>
          <a:r>
            <a:rPr lang="en-US" sz="1100" baseline="0"/>
            <a:t>, it would be more time-effective to see whether the overall model is garbage before picking at individual variables.  </a:t>
          </a:r>
        </a:p>
        <a:p>
          <a:endParaRPr lang="en-US" sz="1100" baseline="0"/>
        </a:p>
        <a:p>
          <a:r>
            <a:rPr lang="en-US" sz="1100" baseline="0"/>
            <a:t>The F-Test enables us to decide whether to "F" it all (drop the entire model) before continuing further.  </a:t>
          </a:r>
          <a:endParaRPr lang="en-US" sz="1100"/>
        </a:p>
      </xdr:txBody>
    </xdr:sp>
    <xdr:clientData/>
  </xdr:twoCellAnchor>
  <xdr:twoCellAnchor>
    <xdr:from>
      <xdr:col>7</xdr:col>
      <xdr:colOff>142875</xdr:colOff>
      <xdr:row>0</xdr:row>
      <xdr:rowOff>104773</xdr:rowOff>
    </xdr:from>
    <xdr:to>
      <xdr:col>12</xdr:col>
      <xdr:colOff>266700</xdr:colOff>
      <xdr:row>51</xdr:row>
      <xdr:rowOff>0</xdr:rowOff>
    </xdr:to>
    <xdr:sp macro="" textlink="">
      <xdr:nvSpPr>
        <xdr:cNvPr id="3" name="TextBox 2"/>
        <xdr:cNvSpPr txBox="1"/>
      </xdr:nvSpPr>
      <xdr:spPr>
        <a:xfrm>
          <a:off x="6943725" y="104773"/>
          <a:ext cx="3171825" cy="9677402"/>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OLS Procedure by Hand</a:t>
          </a:r>
          <a:r>
            <a:rPr lang="en-US" sz="1100" b="1" baseline="0"/>
            <a:t>:</a:t>
          </a:r>
          <a:endParaRPr lang="en-US" sz="1100" b="1"/>
        </a:p>
        <a:p>
          <a:endParaRPr lang="en-US" sz="1100" b="1"/>
        </a:p>
        <a:p>
          <a:r>
            <a:rPr lang="en-US" sz="1100" b="0"/>
            <a:t>1)  </a:t>
          </a:r>
          <a:r>
            <a:rPr lang="en-US" sz="1100" b="1"/>
            <a:t>H0</a:t>
          </a:r>
          <a:r>
            <a:rPr lang="en-US" sz="1100" b="0"/>
            <a:t> (Null</a:t>
          </a:r>
          <a:r>
            <a:rPr lang="en-US" sz="1100" b="0" baseline="0"/>
            <a:t> Hypothesis)</a:t>
          </a:r>
          <a:r>
            <a:rPr lang="en-US" sz="1100" b="0"/>
            <a:t>:  </a:t>
          </a:r>
          <a:r>
            <a:rPr lang="en-US" sz="1100" b="1"/>
            <a:t>All </a:t>
          </a:r>
          <a:r>
            <a:rPr lang="el-GR" sz="1100" b="1"/>
            <a:t>β</a:t>
          </a:r>
          <a:r>
            <a:rPr lang="en-US" sz="1100" b="1"/>
            <a:t> = 0 </a:t>
          </a:r>
          <a:r>
            <a:rPr lang="en-US" sz="1100" b="0"/>
            <a:t>(if</a:t>
          </a:r>
          <a:r>
            <a:rPr lang="en-US" sz="1100" b="0" baseline="0"/>
            <a:t> all coefficients are zero, then no variable has a linear relationship with the output).</a:t>
          </a:r>
          <a:endParaRPr lang="en-US" sz="1100" b="0"/>
        </a:p>
        <a:p>
          <a:endParaRPr lang="en-US" sz="1100" b="0"/>
        </a:p>
        <a:p>
          <a:r>
            <a:rPr lang="en-US" sz="1100" b="0"/>
            <a:t>2)  </a:t>
          </a:r>
          <a:r>
            <a:rPr lang="en-US" sz="1100" b="1"/>
            <a:t>HA</a:t>
          </a:r>
          <a:r>
            <a:rPr lang="en-US" sz="1100" b="0"/>
            <a:t> (Alternative Hypothesis):  </a:t>
          </a:r>
          <a:r>
            <a:rPr lang="en-US" sz="1100" b="1"/>
            <a:t>At least 1 </a:t>
          </a:r>
          <a:r>
            <a:rPr lang="el-GR" sz="1100" b="1"/>
            <a:t>β≠</a:t>
          </a:r>
          <a:r>
            <a:rPr lang="en-US" sz="1100" b="1"/>
            <a:t>0 </a:t>
          </a:r>
          <a:r>
            <a:rPr lang="en-US" sz="1100" b="0"/>
            <a:t>(at least 1 RHS</a:t>
          </a:r>
          <a:r>
            <a:rPr lang="en-US" sz="1100" b="0" baseline="0"/>
            <a:t> variable</a:t>
          </a:r>
          <a:r>
            <a:rPr lang="en-US" sz="1100" b="0"/>
            <a:t> has a linear relationshi</a:t>
          </a:r>
          <a:r>
            <a:rPr lang="en-US" sz="1100" b="0" baseline="0"/>
            <a:t>p with the output).</a:t>
          </a:r>
        </a:p>
        <a:p>
          <a:endParaRPr lang="en-US" sz="1100" b="0" baseline="0"/>
        </a:p>
        <a:p>
          <a:r>
            <a:rPr lang="en-US" sz="1100" b="0" baseline="0"/>
            <a:t>3)  Select </a:t>
          </a:r>
          <a:r>
            <a:rPr lang="el-GR" sz="1100" b="1" baseline="0"/>
            <a:t>α</a:t>
          </a:r>
          <a:r>
            <a:rPr lang="en-US" sz="1100" b="0" baseline="0"/>
            <a:t>, which is the maximum allowed probability of a Type-I error.  This is the maximum allowed probability that a completely garbage model could have generated your results by dumb luck.  Here, let us assume </a:t>
          </a:r>
          <a:r>
            <a:rPr lang="el-GR" sz="1100" b="1" baseline="0">
              <a:solidFill>
                <a:schemeClr val="dk1"/>
              </a:solidFill>
              <a:effectLst/>
              <a:latin typeface="+mn-lt"/>
              <a:ea typeface="+mn-ea"/>
              <a:cs typeface="+mn-cs"/>
            </a:rPr>
            <a:t>α</a:t>
          </a:r>
          <a:r>
            <a:rPr lang="en-US" sz="1100" b="1" baseline="0">
              <a:solidFill>
                <a:schemeClr val="dk1"/>
              </a:solidFill>
              <a:effectLst/>
              <a:latin typeface="+mn-lt"/>
              <a:ea typeface="+mn-ea"/>
              <a:cs typeface="+mn-cs"/>
            </a:rPr>
            <a:t> = 0.05</a:t>
          </a:r>
          <a:endParaRPr lang="en-US" sz="1100" b="0" baseline="0"/>
        </a:p>
        <a:p>
          <a:endParaRPr lang="en-US" sz="1100" b="0" baseline="0"/>
        </a:p>
        <a:p>
          <a:r>
            <a:rPr lang="en-US" sz="1100" b="0"/>
            <a:t>4)  Get </a:t>
          </a:r>
          <a:r>
            <a:rPr lang="en-US" sz="1100" b="1"/>
            <a:t>F_Critical</a:t>
          </a:r>
          <a:r>
            <a:rPr lang="en-US" sz="1100" b="0"/>
            <a:t>,</a:t>
          </a:r>
          <a:r>
            <a:rPr lang="en-US" sz="1100" b="0" baseline="0"/>
            <a:t> which is determined by 3 inputs:</a:t>
          </a:r>
        </a:p>
        <a:p>
          <a:r>
            <a:rPr lang="en-US" sz="1100" b="0" baseline="0"/>
            <a:t>a)  </a:t>
          </a:r>
          <a:r>
            <a:rPr lang="el-GR" sz="1100" b="1" baseline="0">
              <a:solidFill>
                <a:schemeClr val="dk1"/>
              </a:solidFill>
              <a:effectLst/>
              <a:latin typeface="+mn-lt"/>
              <a:ea typeface="+mn-ea"/>
              <a:cs typeface="+mn-cs"/>
            </a:rPr>
            <a:t>α</a:t>
          </a:r>
          <a:endParaRPr lang="en-US" sz="1100" b="1" baseline="0">
            <a:solidFill>
              <a:schemeClr val="dk1"/>
            </a:solidFill>
            <a:effectLst/>
            <a:latin typeface="+mn-lt"/>
            <a:ea typeface="+mn-ea"/>
            <a:cs typeface="+mn-cs"/>
          </a:endParaRPr>
        </a:p>
        <a:p>
          <a:r>
            <a:rPr lang="en-US" sz="1100" b="0" baseline="0">
              <a:solidFill>
                <a:schemeClr val="dk1"/>
              </a:solidFill>
              <a:effectLst/>
              <a:latin typeface="+mn-lt"/>
              <a:ea typeface="+mn-ea"/>
              <a:cs typeface="+mn-cs"/>
            </a:rPr>
            <a:t>b)  </a:t>
          </a:r>
          <a:r>
            <a:rPr lang="en-US" sz="1100" b="1" baseline="0">
              <a:solidFill>
                <a:schemeClr val="dk1"/>
              </a:solidFill>
              <a:effectLst/>
              <a:latin typeface="+mn-lt"/>
              <a:ea typeface="+mn-ea"/>
              <a:cs typeface="+mn-cs"/>
            </a:rPr>
            <a:t>df1</a:t>
          </a:r>
          <a:r>
            <a:rPr lang="en-US" sz="1100" b="0" baseline="0">
              <a:solidFill>
                <a:schemeClr val="dk1"/>
              </a:solidFill>
              <a:effectLst/>
              <a:latin typeface="+mn-lt"/>
              <a:ea typeface="+mn-ea"/>
              <a:cs typeface="+mn-cs"/>
            </a:rPr>
            <a:t> (1st degree of freedom).  This is the #RHS variables.</a:t>
          </a:r>
        </a:p>
        <a:p>
          <a:r>
            <a:rPr lang="en-US" sz="1100" b="0" baseline="0">
              <a:solidFill>
                <a:schemeClr val="dk1"/>
              </a:solidFill>
              <a:effectLst/>
              <a:latin typeface="+mn-lt"/>
              <a:ea typeface="+mn-ea"/>
              <a:cs typeface="+mn-cs"/>
            </a:rPr>
            <a:t>c)  </a:t>
          </a:r>
          <a:r>
            <a:rPr lang="en-US" sz="1100" b="1" baseline="0">
              <a:solidFill>
                <a:schemeClr val="dk1"/>
              </a:solidFill>
              <a:effectLst/>
              <a:latin typeface="+mn-lt"/>
              <a:ea typeface="+mn-ea"/>
              <a:cs typeface="+mn-cs"/>
            </a:rPr>
            <a:t>df2</a:t>
          </a:r>
          <a:r>
            <a:rPr lang="en-US" sz="1100" b="0" baseline="0">
              <a:solidFill>
                <a:schemeClr val="dk1"/>
              </a:solidFill>
              <a:effectLst/>
              <a:latin typeface="+mn-lt"/>
              <a:ea typeface="+mn-ea"/>
              <a:cs typeface="+mn-cs"/>
            </a:rPr>
            <a:t> (2nd degree of freedom).  This is your sample size -1 - #RHS variables.  Why?  Because it is your sample size - #estimators.  Your estimators are the RHS variables and your intercept.</a:t>
          </a:r>
        </a:p>
        <a:p>
          <a:r>
            <a:rPr lang="en-US" sz="1100" b="0" baseline="0">
              <a:solidFill>
                <a:schemeClr val="dk1"/>
              </a:solidFill>
              <a:effectLst/>
              <a:latin typeface="+mn-lt"/>
              <a:ea typeface="+mn-ea"/>
              <a:cs typeface="+mn-cs"/>
            </a:rPr>
            <a:t>d)  Look up a table with these 3 inputs to find </a:t>
          </a:r>
          <a:r>
            <a:rPr lang="en-US" sz="1100" b="1">
              <a:solidFill>
                <a:schemeClr val="dk1"/>
              </a:solidFill>
              <a:effectLst/>
              <a:latin typeface="+mn-lt"/>
              <a:ea typeface="+mn-ea"/>
              <a:cs typeface="+mn-cs"/>
            </a:rPr>
            <a:t>F_Critical</a:t>
          </a:r>
          <a:r>
            <a:rPr lang="en-US" sz="1100" b="0">
              <a:solidFill>
                <a:schemeClr val="dk1"/>
              </a:solidFill>
              <a:effectLst/>
              <a:latin typeface="+mn-lt"/>
              <a:ea typeface="+mn-ea"/>
              <a:cs typeface="+mn-cs"/>
            </a:rPr>
            <a:t>,</a:t>
          </a:r>
          <a:r>
            <a:rPr lang="en-US" sz="1100" b="0" baseline="0">
              <a:solidFill>
                <a:schemeClr val="dk1"/>
              </a:solidFill>
              <a:effectLst/>
              <a:latin typeface="+mn-lt"/>
              <a:ea typeface="+mn-ea"/>
              <a:cs typeface="+mn-cs"/>
            </a:rPr>
            <a:t> which is 2.975.</a:t>
          </a:r>
          <a:endParaRPr lang="en-US" sz="1100" b="0">
            <a:solidFill>
              <a:schemeClr val="dk1"/>
            </a:solidFill>
            <a:effectLst/>
            <a:latin typeface="+mn-lt"/>
            <a:ea typeface="+mn-ea"/>
            <a:cs typeface="+mn-cs"/>
          </a:endParaRPr>
        </a:p>
        <a:p>
          <a:endParaRPr lang="en-US" sz="1100" b="0" baseline="0">
            <a:solidFill>
              <a:schemeClr val="dk1"/>
            </a:solidFill>
            <a:effectLst/>
            <a:latin typeface="+mn-lt"/>
            <a:ea typeface="+mn-ea"/>
            <a:cs typeface="+mn-cs"/>
          </a:endParaRPr>
        </a:p>
        <a:p>
          <a:r>
            <a:rPr lang="en-US" sz="1100" b="0" baseline="0">
              <a:solidFill>
                <a:schemeClr val="dk1"/>
              </a:solidFill>
              <a:effectLst/>
              <a:latin typeface="+mn-lt"/>
              <a:ea typeface="+mn-ea"/>
              <a:cs typeface="+mn-cs"/>
            </a:rPr>
            <a:t>5)  Now get your F-statistic from the data.  Here, it is about 284.  </a:t>
          </a:r>
        </a:p>
        <a:p>
          <a:r>
            <a:rPr lang="en-US" sz="1100" b="0" baseline="0">
              <a:solidFill>
                <a:schemeClr val="dk1"/>
              </a:solidFill>
              <a:effectLst/>
              <a:latin typeface="+mn-lt"/>
              <a:ea typeface="+mn-ea"/>
              <a:cs typeface="+mn-cs"/>
            </a:rPr>
            <a:t>If F-stat &gt; F-crit, then reject H0.</a:t>
          </a:r>
        </a:p>
        <a:p>
          <a:r>
            <a:rPr lang="en-US" sz="1100" b="0" baseline="0">
              <a:solidFill>
                <a:schemeClr val="dk1"/>
              </a:solidFill>
              <a:effectLst/>
              <a:latin typeface="+mn-lt"/>
              <a:ea typeface="+mn-ea"/>
              <a:cs typeface="+mn-cs"/>
            </a:rPr>
            <a:t>If F-stat ≤ F-crit, then do not reject H0.</a:t>
          </a:r>
        </a:p>
        <a:p>
          <a:endParaRPr lang="en-US" sz="1100" b="0" baseline="0">
            <a:solidFill>
              <a:schemeClr val="dk1"/>
            </a:solidFill>
            <a:effectLst/>
            <a:latin typeface="+mn-lt"/>
            <a:ea typeface="+mn-ea"/>
            <a:cs typeface="+mn-cs"/>
          </a:endParaRPr>
        </a:p>
        <a:p>
          <a:r>
            <a:rPr lang="en-US" sz="1100" b="0" baseline="0">
              <a:solidFill>
                <a:schemeClr val="dk1"/>
              </a:solidFill>
              <a:effectLst/>
              <a:latin typeface="+mn-lt"/>
              <a:ea typeface="+mn-ea"/>
              <a:cs typeface="+mn-cs"/>
            </a:rPr>
            <a:t>6)  Make a conclusion.  </a:t>
          </a:r>
        </a:p>
        <a:p>
          <a:endParaRPr lang="en-US" sz="1100" b="0" baseline="0">
            <a:solidFill>
              <a:schemeClr val="dk1"/>
            </a:solidFill>
            <a:effectLst/>
            <a:latin typeface="+mn-lt"/>
            <a:ea typeface="+mn-ea"/>
            <a:cs typeface="+mn-cs"/>
          </a:endParaRPr>
        </a:p>
        <a:p>
          <a:r>
            <a:rPr lang="en-US" sz="1100" b="0" baseline="0">
              <a:solidFill>
                <a:schemeClr val="dk1"/>
              </a:solidFill>
              <a:effectLst/>
              <a:latin typeface="+mn-lt"/>
              <a:ea typeface="+mn-ea"/>
              <a:cs typeface="+mn-cs"/>
            </a:rPr>
            <a:t>If you reject H0, then at least 1 RHS variable does have a linear relationship with the output (so test the model further).  </a:t>
          </a:r>
        </a:p>
        <a:p>
          <a:endParaRPr lang="en-US" sz="1100" b="0" baseline="0">
            <a:solidFill>
              <a:schemeClr val="dk1"/>
            </a:solidFill>
            <a:effectLst/>
            <a:latin typeface="+mn-lt"/>
            <a:ea typeface="+mn-ea"/>
            <a:cs typeface="+mn-cs"/>
          </a:endParaRPr>
        </a:p>
        <a:p>
          <a:r>
            <a:rPr lang="en-US" sz="1100" b="0" baseline="0">
              <a:solidFill>
                <a:schemeClr val="dk1"/>
              </a:solidFill>
              <a:effectLst/>
              <a:latin typeface="+mn-lt"/>
              <a:ea typeface="+mn-ea"/>
              <a:cs typeface="+mn-cs"/>
            </a:rPr>
            <a:t>If you fail to reject H0, you lack confidence that that any RHS variable has a linear relationship with the output (back to the drawing board).  </a:t>
          </a:r>
        </a:p>
        <a:p>
          <a:endParaRPr lang="en-US" sz="1100" b="0" baseline="0">
            <a:solidFill>
              <a:schemeClr val="dk1"/>
            </a:solidFill>
            <a:effectLst/>
            <a:latin typeface="+mn-lt"/>
            <a:ea typeface="+mn-ea"/>
            <a:cs typeface="+mn-cs"/>
          </a:endParaRPr>
        </a:p>
        <a:p>
          <a:r>
            <a:rPr lang="en-US" sz="1100" b="0" u="sng" baseline="0">
              <a:solidFill>
                <a:schemeClr val="dk1"/>
              </a:solidFill>
              <a:effectLst/>
              <a:latin typeface="+mn-lt"/>
              <a:ea typeface="+mn-ea"/>
              <a:cs typeface="+mn-cs"/>
            </a:rPr>
            <a:t>(Alternative F-test):  </a:t>
          </a:r>
          <a:r>
            <a:rPr lang="en-US" sz="1100" b="0" baseline="0">
              <a:solidFill>
                <a:schemeClr val="dk1"/>
              </a:solidFill>
              <a:effectLst/>
              <a:latin typeface="+mn-lt"/>
              <a:ea typeface="+mn-ea"/>
              <a:cs typeface="+mn-cs"/>
            </a:rPr>
            <a:t>Instead of using the classical test above (F-stat Vs. F-crit), you could also conduct a P-Value test.</a:t>
          </a:r>
        </a:p>
        <a:p>
          <a:endParaRPr lang="en-US" sz="1100" b="0" baseline="0">
            <a:solidFill>
              <a:schemeClr val="dk1"/>
            </a:solidFill>
            <a:effectLst/>
            <a:latin typeface="+mn-lt"/>
            <a:ea typeface="+mn-ea"/>
            <a:cs typeface="+mn-cs"/>
          </a:endParaRPr>
        </a:p>
        <a:p>
          <a:r>
            <a:rPr lang="en-US" sz="1100" b="0" baseline="0">
              <a:solidFill>
                <a:schemeClr val="dk1"/>
              </a:solidFill>
              <a:effectLst/>
              <a:latin typeface="+mn-lt"/>
              <a:ea typeface="+mn-ea"/>
              <a:cs typeface="+mn-cs"/>
            </a:rPr>
            <a:t>-Get F-statistic from the data.</a:t>
          </a:r>
        </a:p>
        <a:p>
          <a:r>
            <a:rPr lang="en-US" sz="1100" b="0" baseline="0">
              <a:solidFill>
                <a:schemeClr val="dk1"/>
              </a:solidFill>
              <a:effectLst/>
              <a:latin typeface="+mn-lt"/>
              <a:ea typeface="+mn-ea"/>
              <a:cs typeface="+mn-cs"/>
            </a:rPr>
            <a:t>-Using </a:t>
          </a:r>
          <a:r>
            <a:rPr lang="en-US" sz="1100" b="1" baseline="0">
              <a:solidFill>
                <a:schemeClr val="dk1"/>
              </a:solidFill>
              <a:effectLst/>
              <a:latin typeface="+mn-lt"/>
              <a:ea typeface="+mn-ea"/>
              <a:cs typeface="+mn-cs"/>
            </a:rPr>
            <a:t>df1 &amp; df2</a:t>
          </a:r>
          <a:r>
            <a:rPr lang="en-US" sz="1100" b="0" baseline="0">
              <a:solidFill>
                <a:schemeClr val="dk1"/>
              </a:solidFill>
              <a:effectLst/>
              <a:latin typeface="+mn-lt"/>
              <a:ea typeface="+mn-ea"/>
              <a:cs typeface="+mn-cs"/>
            </a:rPr>
            <a:t> above, lookup a table to see the probability a garbage model could have gotten this F-statistic by sheer dumb luck.  I have used Excel:  =f.dist.rt(F-stat, df1, df2)</a:t>
          </a:r>
        </a:p>
        <a:p>
          <a:r>
            <a:rPr lang="en-US" sz="1100" b="0" baseline="0">
              <a:solidFill>
                <a:schemeClr val="dk1"/>
              </a:solidFill>
              <a:effectLst/>
              <a:latin typeface="+mn-lt"/>
              <a:ea typeface="+mn-ea"/>
              <a:cs typeface="+mn-cs"/>
            </a:rPr>
            <a:t>-If your P-Value (aka "Significance F") here is less than alpha, then reject H0.</a:t>
          </a:r>
        </a:p>
      </xdr:txBody>
    </xdr:sp>
    <xdr:clientData/>
  </xdr:twoCellAnchor>
  <xdr:twoCellAnchor>
    <xdr:from>
      <xdr:col>12</xdr:col>
      <xdr:colOff>457200</xdr:colOff>
      <xdr:row>0</xdr:row>
      <xdr:rowOff>114299</xdr:rowOff>
    </xdr:from>
    <xdr:to>
      <xdr:col>16</xdr:col>
      <xdr:colOff>600075</xdr:colOff>
      <xdr:row>35</xdr:row>
      <xdr:rowOff>171449</xdr:rowOff>
    </xdr:to>
    <xdr:sp macro="" textlink="">
      <xdr:nvSpPr>
        <xdr:cNvPr id="4" name="TextBox 3"/>
        <xdr:cNvSpPr txBox="1"/>
      </xdr:nvSpPr>
      <xdr:spPr>
        <a:xfrm>
          <a:off x="10306050" y="114299"/>
          <a:ext cx="2581275" cy="679132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OLS Procedure by Excel:</a:t>
          </a:r>
        </a:p>
        <a:p>
          <a:endParaRPr lang="en-US" sz="1100" b="1"/>
        </a:p>
        <a:p>
          <a:r>
            <a:rPr lang="en-US" sz="1100" b="0">
              <a:solidFill>
                <a:schemeClr val="dk1"/>
              </a:solidFill>
              <a:effectLst/>
              <a:latin typeface="+mn-lt"/>
              <a:ea typeface="+mn-ea"/>
              <a:cs typeface="+mn-cs"/>
            </a:rPr>
            <a:t>1)  </a:t>
          </a:r>
          <a:r>
            <a:rPr lang="en-US" sz="1100" b="1">
              <a:solidFill>
                <a:schemeClr val="dk1"/>
              </a:solidFill>
              <a:effectLst/>
              <a:latin typeface="+mn-lt"/>
              <a:ea typeface="+mn-ea"/>
              <a:cs typeface="+mn-cs"/>
            </a:rPr>
            <a:t>H0</a:t>
          </a:r>
          <a:r>
            <a:rPr lang="en-US" sz="1100" b="0">
              <a:solidFill>
                <a:schemeClr val="dk1"/>
              </a:solidFill>
              <a:effectLst/>
              <a:latin typeface="+mn-lt"/>
              <a:ea typeface="+mn-ea"/>
              <a:cs typeface="+mn-cs"/>
            </a:rPr>
            <a:t> (Null</a:t>
          </a:r>
          <a:r>
            <a:rPr lang="en-US" sz="1100" b="0" baseline="0">
              <a:solidFill>
                <a:schemeClr val="dk1"/>
              </a:solidFill>
              <a:effectLst/>
              <a:latin typeface="+mn-lt"/>
              <a:ea typeface="+mn-ea"/>
              <a:cs typeface="+mn-cs"/>
            </a:rPr>
            <a:t> Hypothesis)</a:t>
          </a:r>
          <a:r>
            <a:rPr lang="en-US" sz="1100" b="0">
              <a:solidFill>
                <a:schemeClr val="dk1"/>
              </a:solidFill>
              <a:effectLst/>
              <a:latin typeface="+mn-lt"/>
              <a:ea typeface="+mn-ea"/>
              <a:cs typeface="+mn-cs"/>
            </a:rPr>
            <a:t>:  </a:t>
          </a:r>
          <a:r>
            <a:rPr lang="en-US" sz="1100" b="1">
              <a:solidFill>
                <a:schemeClr val="dk1"/>
              </a:solidFill>
              <a:effectLst/>
              <a:latin typeface="+mn-lt"/>
              <a:ea typeface="+mn-ea"/>
              <a:cs typeface="+mn-cs"/>
            </a:rPr>
            <a:t>All </a:t>
          </a:r>
          <a:r>
            <a:rPr lang="el-GR" sz="1100" b="1">
              <a:solidFill>
                <a:schemeClr val="dk1"/>
              </a:solidFill>
              <a:effectLst/>
              <a:latin typeface="+mn-lt"/>
              <a:ea typeface="+mn-ea"/>
              <a:cs typeface="+mn-cs"/>
            </a:rPr>
            <a:t>β</a:t>
          </a:r>
          <a:r>
            <a:rPr lang="en-US" sz="1100" b="1">
              <a:solidFill>
                <a:schemeClr val="dk1"/>
              </a:solidFill>
              <a:effectLst/>
              <a:latin typeface="+mn-lt"/>
              <a:ea typeface="+mn-ea"/>
              <a:cs typeface="+mn-cs"/>
            </a:rPr>
            <a:t> = 0 </a:t>
          </a:r>
          <a:r>
            <a:rPr lang="en-US" sz="1100" b="0">
              <a:solidFill>
                <a:schemeClr val="dk1"/>
              </a:solidFill>
              <a:effectLst/>
              <a:latin typeface="+mn-lt"/>
              <a:ea typeface="+mn-ea"/>
              <a:cs typeface="+mn-cs"/>
            </a:rPr>
            <a:t>(if</a:t>
          </a:r>
          <a:r>
            <a:rPr lang="en-US" sz="1100" b="0" baseline="0">
              <a:solidFill>
                <a:schemeClr val="dk1"/>
              </a:solidFill>
              <a:effectLst/>
              <a:latin typeface="+mn-lt"/>
              <a:ea typeface="+mn-ea"/>
              <a:cs typeface="+mn-cs"/>
            </a:rPr>
            <a:t> all coefficients are zero, then no variable has a linear relationship with the output).</a:t>
          </a:r>
        </a:p>
        <a:p>
          <a:endParaRPr lang="en-US">
            <a:effectLst/>
          </a:endParaRPr>
        </a:p>
        <a:p>
          <a:r>
            <a:rPr lang="en-US" sz="1100" b="0">
              <a:solidFill>
                <a:schemeClr val="dk1"/>
              </a:solidFill>
              <a:effectLst/>
              <a:latin typeface="+mn-lt"/>
              <a:ea typeface="+mn-ea"/>
              <a:cs typeface="+mn-cs"/>
            </a:rPr>
            <a:t>2)  </a:t>
          </a:r>
          <a:r>
            <a:rPr lang="en-US" sz="1100" b="1">
              <a:solidFill>
                <a:schemeClr val="dk1"/>
              </a:solidFill>
              <a:effectLst/>
              <a:latin typeface="+mn-lt"/>
              <a:ea typeface="+mn-ea"/>
              <a:cs typeface="+mn-cs"/>
            </a:rPr>
            <a:t>HA</a:t>
          </a:r>
          <a:r>
            <a:rPr lang="en-US" sz="1100" b="0">
              <a:solidFill>
                <a:schemeClr val="dk1"/>
              </a:solidFill>
              <a:effectLst/>
              <a:latin typeface="+mn-lt"/>
              <a:ea typeface="+mn-ea"/>
              <a:cs typeface="+mn-cs"/>
            </a:rPr>
            <a:t> (Alternative Hypothesis):  </a:t>
          </a:r>
          <a:r>
            <a:rPr lang="en-US" sz="1100" b="1">
              <a:solidFill>
                <a:schemeClr val="dk1"/>
              </a:solidFill>
              <a:effectLst/>
              <a:latin typeface="+mn-lt"/>
              <a:ea typeface="+mn-ea"/>
              <a:cs typeface="+mn-cs"/>
            </a:rPr>
            <a:t>At least 1 </a:t>
          </a:r>
          <a:r>
            <a:rPr lang="el-GR" sz="1100" b="1">
              <a:solidFill>
                <a:schemeClr val="dk1"/>
              </a:solidFill>
              <a:effectLst/>
              <a:latin typeface="+mn-lt"/>
              <a:ea typeface="+mn-ea"/>
              <a:cs typeface="+mn-cs"/>
            </a:rPr>
            <a:t>β≠</a:t>
          </a:r>
          <a:r>
            <a:rPr lang="en-US" sz="1100" b="1">
              <a:solidFill>
                <a:schemeClr val="dk1"/>
              </a:solidFill>
              <a:effectLst/>
              <a:latin typeface="+mn-lt"/>
              <a:ea typeface="+mn-ea"/>
              <a:cs typeface="+mn-cs"/>
            </a:rPr>
            <a:t>0 </a:t>
          </a:r>
          <a:r>
            <a:rPr lang="en-US" sz="1100" b="0">
              <a:solidFill>
                <a:schemeClr val="dk1"/>
              </a:solidFill>
              <a:effectLst/>
              <a:latin typeface="+mn-lt"/>
              <a:ea typeface="+mn-ea"/>
              <a:cs typeface="+mn-cs"/>
            </a:rPr>
            <a:t>(at least 1 RHS</a:t>
          </a:r>
          <a:r>
            <a:rPr lang="en-US" sz="1100" b="0" baseline="0">
              <a:solidFill>
                <a:schemeClr val="dk1"/>
              </a:solidFill>
              <a:effectLst/>
              <a:latin typeface="+mn-lt"/>
              <a:ea typeface="+mn-ea"/>
              <a:cs typeface="+mn-cs"/>
            </a:rPr>
            <a:t> variable</a:t>
          </a:r>
          <a:r>
            <a:rPr lang="en-US" sz="1100" b="0">
              <a:solidFill>
                <a:schemeClr val="dk1"/>
              </a:solidFill>
              <a:effectLst/>
              <a:latin typeface="+mn-lt"/>
              <a:ea typeface="+mn-ea"/>
              <a:cs typeface="+mn-cs"/>
            </a:rPr>
            <a:t> has a linear relationshi</a:t>
          </a:r>
          <a:r>
            <a:rPr lang="en-US" sz="1100" b="0" baseline="0">
              <a:solidFill>
                <a:schemeClr val="dk1"/>
              </a:solidFill>
              <a:effectLst/>
              <a:latin typeface="+mn-lt"/>
              <a:ea typeface="+mn-ea"/>
              <a:cs typeface="+mn-cs"/>
            </a:rPr>
            <a:t>p with the output).</a:t>
          </a:r>
          <a:endParaRPr lang="en-US">
            <a:effectLst/>
          </a:endParaRPr>
        </a:p>
        <a:p>
          <a:endParaRPr lang="en-US" sz="1100" b="1"/>
        </a:p>
        <a:p>
          <a:pPr marL="0" marR="0" indent="0" defTabSz="914400" eaLnBrk="1" fontAlgn="auto" latinLnBrk="0" hangingPunct="1">
            <a:lnSpc>
              <a:spcPct val="100000"/>
            </a:lnSpc>
            <a:spcBef>
              <a:spcPts val="0"/>
            </a:spcBef>
            <a:spcAft>
              <a:spcPts val="0"/>
            </a:spcAft>
            <a:buClrTx/>
            <a:buSzTx/>
            <a:buFontTx/>
            <a:buNone/>
            <a:tabLst/>
            <a:defRPr/>
          </a:pPr>
          <a:r>
            <a:rPr lang="en-US" sz="1100" b="0"/>
            <a:t>3)</a:t>
          </a:r>
          <a:r>
            <a:rPr lang="en-US" sz="1100" b="0" baseline="0"/>
            <a:t>  </a:t>
          </a:r>
          <a:r>
            <a:rPr lang="en-US" sz="1100" b="0" baseline="0">
              <a:solidFill>
                <a:schemeClr val="dk1"/>
              </a:solidFill>
              <a:effectLst/>
              <a:latin typeface="+mn-lt"/>
              <a:ea typeface="+mn-ea"/>
              <a:cs typeface="+mn-cs"/>
            </a:rPr>
            <a:t>Select </a:t>
          </a:r>
          <a:r>
            <a:rPr lang="el-GR" sz="1100" b="1"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which is the maximum allowed probability of a Type-I error.  This is the maximum allowed probability that a completely garbage model could have generated your results by dumb luck.  Here, let us assume </a:t>
          </a:r>
          <a:r>
            <a:rPr lang="el-GR" sz="1100" b="1" baseline="0">
              <a:solidFill>
                <a:schemeClr val="dk1"/>
              </a:solidFill>
              <a:effectLst/>
              <a:latin typeface="+mn-lt"/>
              <a:ea typeface="+mn-ea"/>
              <a:cs typeface="+mn-cs"/>
            </a:rPr>
            <a:t>α</a:t>
          </a:r>
          <a:r>
            <a:rPr lang="en-US" sz="1100" b="1" baseline="0">
              <a:solidFill>
                <a:schemeClr val="dk1"/>
              </a:solidFill>
              <a:effectLst/>
              <a:latin typeface="+mn-lt"/>
              <a:ea typeface="+mn-ea"/>
              <a:cs typeface="+mn-cs"/>
            </a:rPr>
            <a:t> = 0.05</a:t>
          </a:r>
          <a:endParaRPr lang="en-US">
            <a:effectLst/>
          </a:endParaRPr>
        </a:p>
        <a:p>
          <a:endParaRPr lang="en-US" sz="1100" b="0"/>
        </a:p>
        <a:p>
          <a:r>
            <a:rPr lang="en-US" sz="1100" b="0"/>
            <a:t>4)  Look at "Significance F" (Cell F12).  </a:t>
          </a:r>
        </a:p>
        <a:p>
          <a:endParaRPr lang="en-US" sz="1100" b="0"/>
        </a:p>
        <a:p>
          <a:r>
            <a:rPr lang="en-US" sz="1100" b="0"/>
            <a:t>If Sig_F &lt; </a:t>
          </a:r>
          <a:r>
            <a:rPr lang="el-GR" sz="1100" b="1" baseline="0">
              <a:solidFill>
                <a:schemeClr val="dk1"/>
              </a:solidFill>
              <a:effectLst/>
              <a:latin typeface="+mn-lt"/>
              <a:ea typeface="+mn-ea"/>
              <a:cs typeface="+mn-cs"/>
            </a:rPr>
            <a:t>α</a:t>
          </a:r>
          <a:r>
            <a:rPr lang="en-US" sz="1100" b="1" baseline="0">
              <a:solidFill>
                <a:schemeClr val="dk1"/>
              </a:solidFill>
              <a:effectLst/>
              <a:latin typeface="+mn-lt"/>
              <a:ea typeface="+mn-ea"/>
              <a:cs typeface="+mn-cs"/>
            </a:rPr>
            <a:t>, </a:t>
          </a:r>
          <a:r>
            <a:rPr lang="en-US" sz="1100" b="0" baseline="0">
              <a:solidFill>
                <a:schemeClr val="dk1"/>
              </a:solidFill>
              <a:effectLst/>
              <a:latin typeface="+mn-lt"/>
              <a:ea typeface="+mn-ea"/>
              <a:cs typeface="+mn-cs"/>
            </a:rPr>
            <a:t>Reject H0.</a:t>
          </a:r>
        </a:p>
        <a:p>
          <a:r>
            <a:rPr lang="en-US" sz="1100" b="0" baseline="0">
              <a:solidFill>
                <a:schemeClr val="dk1"/>
              </a:solidFill>
              <a:effectLst/>
              <a:latin typeface="+mn-lt"/>
              <a:ea typeface="+mn-ea"/>
              <a:cs typeface="+mn-cs"/>
            </a:rPr>
            <a:t>If Sig_F ≥ </a:t>
          </a:r>
          <a:r>
            <a:rPr lang="el-GR" sz="1100" b="1"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you Fail to Reject H0.</a:t>
          </a:r>
        </a:p>
        <a:p>
          <a:endParaRPr lang="en-US" sz="1100" b="0" baseline="0">
            <a:solidFill>
              <a:schemeClr val="dk1"/>
            </a:solidFill>
            <a:effectLst/>
            <a:latin typeface="+mn-lt"/>
            <a:ea typeface="+mn-ea"/>
            <a:cs typeface="+mn-cs"/>
          </a:endParaRPr>
        </a:p>
        <a:p>
          <a:r>
            <a:rPr lang="en-US" sz="1100" b="0"/>
            <a:t>5)  </a:t>
          </a:r>
          <a:r>
            <a:rPr lang="en-US" sz="1100" b="0" baseline="0">
              <a:solidFill>
                <a:schemeClr val="dk1"/>
              </a:solidFill>
              <a:effectLst/>
              <a:latin typeface="+mn-lt"/>
              <a:ea typeface="+mn-ea"/>
              <a:cs typeface="+mn-cs"/>
            </a:rPr>
            <a:t>Make a conclusion.  </a:t>
          </a:r>
        </a:p>
        <a:p>
          <a:endParaRPr lang="en-US">
            <a:effectLst/>
          </a:endParaRPr>
        </a:p>
        <a:p>
          <a:r>
            <a:rPr lang="en-US" sz="1100" b="0" baseline="0">
              <a:solidFill>
                <a:schemeClr val="dk1"/>
              </a:solidFill>
              <a:effectLst/>
              <a:latin typeface="+mn-lt"/>
              <a:ea typeface="+mn-ea"/>
              <a:cs typeface="+mn-cs"/>
            </a:rPr>
            <a:t>If you reject H0, then at least 1 RHS variable does have a linear relationship with the output (so test the model further).  </a:t>
          </a:r>
          <a:endParaRPr lang="en-US">
            <a:effectLst/>
          </a:endParaRPr>
        </a:p>
        <a:p>
          <a:endParaRPr lang="en-US" sz="1100" b="0" baseline="0">
            <a:solidFill>
              <a:schemeClr val="dk1"/>
            </a:solidFill>
            <a:effectLst/>
            <a:latin typeface="+mn-lt"/>
            <a:ea typeface="+mn-ea"/>
            <a:cs typeface="+mn-cs"/>
          </a:endParaRPr>
        </a:p>
        <a:p>
          <a:r>
            <a:rPr lang="en-US" sz="1100" b="0" baseline="0">
              <a:solidFill>
                <a:schemeClr val="dk1"/>
              </a:solidFill>
              <a:effectLst/>
              <a:latin typeface="+mn-lt"/>
              <a:ea typeface="+mn-ea"/>
              <a:cs typeface="+mn-cs"/>
            </a:rPr>
            <a:t>If you fail to reject H0, you lack confidence that that any RHS variable has a linear relationship with the output (back to the drawing board).  </a:t>
          </a:r>
          <a:endParaRPr lang="en-US">
            <a:effectLst/>
          </a:endParaRPr>
        </a:p>
        <a:p>
          <a:endParaRPr lang="en-US" sz="1100" b="0"/>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xdr:col>
      <xdr:colOff>190499</xdr:colOff>
      <xdr:row>0</xdr:row>
      <xdr:rowOff>66674</xdr:rowOff>
    </xdr:from>
    <xdr:to>
      <xdr:col>8</xdr:col>
      <xdr:colOff>9524</xdr:colOff>
      <xdr:row>14</xdr:row>
      <xdr:rowOff>66675</xdr:rowOff>
    </xdr:to>
    <xdr:sp macro="" textlink="">
      <xdr:nvSpPr>
        <xdr:cNvPr id="2" name="TextBox 1"/>
        <xdr:cNvSpPr txBox="1"/>
      </xdr:nvSpPr>
      <xdr:spPr>
        <a:xfrm>
          <a:off x="3295649" y="66674"/>
          <a:ext cx="4124325" cy="2705101"/>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T-test</a:t>
          </a:r>
        </a:p>
        <a:p>
          <a:endParaRPr lang="en-US" sz="1100" b="1"/>
        </a:p>
        <a:p>
          <a:r>
            <a:rPr lang="en-US" sz="1100" b="0"/>
            <a:t>Once you have conducted</a:t>
          </a:r>
          <a:r>
            <a:rPr lang="en-US" sz="1100" b="0" baseline="0"/>
            <a:t> an F-test and decided not to "F" it all, then you can test each RHS variable to see if each one fits "to a T."</a:t>
          </a:r>
        </a:p>
        <a:p>
          <a:endParaRPr lang="en-US" sz="1100" b="0" baseline="0"/>
        </a:p>
        <a:p>
          <a:r>
            <a:rPr lang="en-US" sz="1100" b="0"/>
            <a:t>As mentioned at</a:t>
          </a:r>
          <a:r>
            <a:rPr lang="en-US" sz="1100" b="0" baseline="0"/>
            <a:t> the start of this case, some variables may not seem useful from the data.</a:t>
          </a:r>
        </a:p>
        <a:p>
          <a:endParaRPr lang="en-US" sz="1100" b="0" baseline="0"/>
        </a:p>
        <a:p>
          <a:r>
            <a:rPr lang="en-US" sz="1100" b="0" baseline="0"/>
            <a:t>FOR STATISTICS BUFFS:</a:t>
          </a:r>
        </a:p>
        <a:p>
          <a:r>
            <a:rPr lang="en-US" sz="1100" b="0" baseline="0"/>
            <a:t>We are estimating "average coefficients," and the population standard deviation of each variable is unknown, so the student t statistic is the most appropriate.  Student t distributions tend to be "robust," or they are useful even if your assumptions about the actual probability distribution are wrong (for example, if you thought a distribution were normal but was really uniform, t can still hold).</a:t>
          </a:r>
        </a:p>
      </xdr:txBody>
    </xdr:sp>
    <xdr:clientData/>
  </xdr:twoCellAnchor>
  <xdr:twoCellAnchor>
    <xdr:from>
      <xdr:col>8</xdr:col>
      <xdr:colOff>142874</xdr:colOff>
      <xdr:row>0</xdr:row>
      <xdr:rowOff>76198</xdr:rowOff>
    </xdr:from>
    <xdr:to>
      <xdr:col>13</xdr:col>
      <xdr:colOff>590549</xdr:colOff>
      <xdr:row>53</xdr:row>
      <xdr:rowOff>161924</xdr:rowOff>
    </xdr:to>
    <xdr:sp macro="" textlink="">
      <xdr:nvSpPr>
        <xdr:cNvPr id="3" name="TextBox 2"/>
        <xdr:cNvSpPr txBox="1"/>
      </xdr:nvSpPr>
      <xdr:spPr>
        <a:xfrm>
          <a:off x="7553324" y="76198"/>
          <a:ext cx="3495675" cy="10248901"/>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T-Test</a:t>
          </a:r>
          <a:r>
            <a:rPr lang="en-US" sz="1100" b="1" baseline="0"/>
            <a:t> by Hand</a:t>
          </a:r>
        </a:p>
        <a:p>
          <a:endParaRPr lang="en-US" sz="1100" b="1" baseline="0"/>
        </a:p>
        <a:p>
          <a:r>
            <a:rPr lang="en-US" sz="1100" b="0" i="0"/>
            <a:t>1)</a:t>
          </a:r>
          <a:r>
            <a:rPr lang="en-US" sz="1100" b="0" i="0" baseline="0"/>
            <a:t>  H0:  </a:t>
          </a:r>
          <a:r>
            <a:rPr lang="el-GR" sz="1100" b="0" i="0" baseline="0"/>
            <a:t>β</a:t>
          </a:r>
          <a:r>
            <a:rPr lang="en-US" sz="1100" b="0" i="0" baseline="0"/>
            <a:t>=0 </a:t>
          </a:r>
        </a:p>
        <a:p>
          <a:endParaRPr lang="en-US" sz="1100" b="0" i="0" baseline="0"/>
        </a:p>
        <a:p>
          <a:r>
            <a:rPr lang="en-US" sz="1100" b="0" i="0" baseline="0"/>
            <a:t>2)  HA:  </a:t>
          </a:r>
          <a:r>
            <a:rPr lang="el-GR" sz="1100" b="0" i="0" baseline="0"/>
            <a:t>β≠</a:t>
          </a:r>
          <a:r>
            <a:rPr lang="en-US" sz="1100" b="0" i="0" baseline="0"/>
            <a:t>0</a:t>
          </a:r>
        </a:p>
        <a:p>
          <a:endParaRPr lang="en-US" sz="1100" b="0" i="0" baseline="0"/>
        </a:p>
        <a:p>
          <a:r>
            <a:rPr lang="en-US" sz="1100" b="0" i="0" baseline="0"/>
            <a:t>3)  Select </a:t>
          </a:r>
          <a:r>
            <a:rPr lang="el-GR" sz="1100" b="1" i="0" baseline="0"/>
            <a:t>α</a:t>
          </a:r>
          <a:r>
            <a:rPr lang="en-US" sz="1100" b="0" i="0" baseline="0"/>
            <a:t>.  It will likely be the same </a:t>
          </a:r>
          <a:r>
            <a:rPr lang="el-GR" sz="1100" b="0" i="0" baseline="0"/>
            <a:t>α</a:t>
          </a:r>
          <a:r>
            <a:rPr lang="en-US" sz="1100" b="0" i="0" baseline="0"/>
            <a:t> you used in the F-test.  Here, we will use 0.05.</a:t>
          </a:r>
        </a:p>
        <a:p>
          <a:endParaRPr lang="en-US" sz="1100" b="0" i="0" baseline="0"/>
        </a:p>
        <a:p>
          <a:r>
            <a:rPr lang="en-US" sz="1100" b="0" i="0" baseline="0"/>
            <a:t>4)  Find </a:t>
          </a:r>
          <a:r>
            <a:rPr lang="en-US" sz="1100" b="1" i="0" baseline="0"/>
            <a:t>T_critical</a:t>
          </a:r>
          <a:r>
            <a:rPr lang="en-US" sz="1100" b="0" i="0" baseline="0"/>
            <a:t>.</a:t>
          </a:r>
        </a:p>
        <a:p>
          <a:r>
            <a:rPr lang="en-US" sz="1100" b="0" i="0" baseline="0"/>
            <a:t>a)  Get a table.  </a:t>
          </a:r>
        </a:p>
        <a:p>
          <a:r>
            <a:rPr lang="en-US" sz="1100" b="0" i="0" baseline="0"/>
            <a:t>i)  If only one side of the distribution is shaded, cut your </a:t>
          </a:r>
          <a:r>
            <a:rPr lang="el-GR" sz="1100" b="0" i="0" baseline="0">
              <a:solidFill>
                <a:schemeClr val="dk1"/>
              </a:solidFill>
              <a:effectLst/>
              <a:latin typeface="+mn-lt"/>
              <a:ea typeface="+mn-ea"/>
              <a:cs typeface="+mn-cs"/>
            </a:rPr>
            <a:t>α</a:t>
          </a:r>
          <a:r>
            <a:rPr lang="en-US" sz="1100" b="0" i="0" baseline="0">
              <a:solidFill>
                <a:schemeClr val="dk1"/>
              </a:solidFill>
              <a:effectLst/>
              <a:latin typeface="+mn-lt"/>
              <a:ea typeface="+mn-ea"/>
              <a:cs typeface="+mn-cs"/>
            </a:rPr>
            <a:t> in half (this is a 1-tailed test).  </a:t>
          </a:r>
        </a:p>
        <a:p>
          <a:r>
            <a:rPr lang="en-US" sz="1100" b="0" i="0" baseline="0">
              <a:solidFill>
                <a:schemeClr val="dk1"/>
              </a:solidFill>
              <a:effectLst/>
              <a:latin typeface="+mn-lt"/>
              <a:ea typeface="+mn-ea"/>
              <a:cs typeface="+mn-cs"/>
            </a:rPr>
            <a:t>ii)  If the table has both tails shaded, keep your </a:t>
          </a:r>
          <a:r>
            <a:rPr lang="el-GR" sz="1100" b="0" i="0" baseline="0">
              <a:solidFill>
                <a:schemeClr val="dk1"/>
              </a:solidFill>
              <a:effectLst/>
              <a:latin typeface="+mn-lt"/>
              <a:ea typeface="+mn-ea"/>
              <a:cs typeface="+mn-cs"/>
            </a:rPr>
            <a:t>α</a:t>
          </a:r>
          <a:r>
            <a:rPr lang="en-US" sz="1100" b="0" i="0" baseline="0">
              <a:solidFill>
                <a:schemeClr val="dk1"/>
              </a:solidFill>
              <a:effectLst/>
              <a:latin typeface="+mn-lt"/>
              <a:ea typeface="+mn-ea"/>
              <a:cs typeface="+mn-cs"/>
            </a:rPr>
            <a:t> the same (this is a 2-tailed test).</a:t>
          </a:r>
        </a:p>
        <a:p>
          <a:endParaRPr lang="en-US" sz="1100" b="0" i="0" baseline="0">
            <a:solidFill>
              <a:schemeClr val="dk1"/>
            </a:solidFill>
            <a:effectLst/>
            <a:latin typeface="+mn-lt"/>
            <a:ea typeface="+mn-ea"/>
            <a:cs typeface="+mn-cs"/>
          </a:endParaRPr>
        </a:p>
        <a:p>
          <a:r>
            <a:rPr lang="en-US" sz="1100" b="0" i="0" baseline="0">
              <a:solidFill>
                <a:schemeClr val="dk1"/>
              </a:solidFill>
              <a:effectLst/>
              <a:latin typeface="+mn-lt"/>
              <a:ea typeface="+mn-ea"/>
              <a:cs typeface="+mn-cs"/>
            </a:rPr>
            <a:t>NOTE TO INSTRUCTOR:  Draw the difference with a given %, e.g. 5%.</a:t>
          </a:r>
        </a:p>
        <a:p>
          <a:endParaRPr lang="en-US" sz="1100" b="0" i="0" baseline="0">
            <a:solidFill>
              <a:schemeClr val="dk1"/>
            </a:solidFill>
            <a:effectLst/>
            <a:latin typeface="+mn-lt"/>
            <a:ea typeface="+mn-ea"/>
            <a:cs typeface="+mn-cs"/>
          </a:endParaRPr>
        </a:p>
        <a:p>
          <a:r>
            <a:rPr lang="en-US" sz="1100" b="0" i="0" baseline="0">
              <a:solidFill>
                <a:schemeClr val="dk1"/>
              </a:solidFill>
              <a:effectLst/>
              <a:latin typeface="+mn-lt"/>
              <a:ea typeface="+mn-ea"/>
              <a:cs typeface="+mn-cs"/>
            </a:rPr>
            <a:t>b)  </a:t>
          </a:r>
          <a:r>
            <a:rPr lang="en-US" sz="1100" b="1" i="0" baseline="0">
              <a:solidFill>
                <a:schemeClr val="dk1"/>
              </a:solidFill>
              <a:effectLst/>
              <a:latin typeface="+mn-lt"/>
              <a:ea typeface="+mn-ea"/>
              <a:cs typeface="+mn-cs"/>
            </a:rPr>
            <a:t>df</a:t>
          </a:r>
          <a:r>
            <a:rPr lang="en-US" sz="1100" b="0" i="0" baseline="0">
              <a:solidFill>
                <a:schemeClr val="dk1"/>
              </a:solidFill>
              <a:effectLst/>
              <a:latin typeface="+mn-lt"/>
              <a:ea typeface="+mn-ea"/>
              <a:cs typeface="+mn-cs"/>
            </a:rPr>
            <a:t> = sample size - 1 - #RHS variables.  Why?  df = observations - estimators.  Again, your RHS variables and the intercept are estimators.  </a:t>
          </a:r>
        </a:p>
        <a:p>
          <a:r>
            <a:rPr lang="en-US" sz="1100" b="0" i="0" baseline="0"/>
            <a:t>Here, T_critical is ±2.0555</a:t>
          </a:r>
        </a:p>
        <a:p>
          <a:r>
            <a:rPr lang="en-US" sz="1100" b="0" i="0" baseline="0"/>
            <a:t>Excel:  t.inv.2t(alpha, df)</a:t>
          </a:r>
        </a:p>
        <a:p>
          <a:endParaRPr lang="en-US" sz="1100" b="0" i="0" baseline="0"/>
        </a:p>
        <a:p>
          <a:r>
            <a:rPr lang="en-US" sz="1100" b="0" i="0" baseline="0"/>
            <a:t>5)  Get T-stat from the data.</a:t>
          </a:r>
        </a:p>
        <a:p>
          <a:r>
            <a:rPr lang="en-US" sz="1100" b="0" i="0" baseline="0"/>
            <a:t>a)  Excel provides it directly (Cells D18, D19, &amp; D20).</a:t>
          </a:r>
        </a:p>
        <a:p>
          <a:r>
            <a:rPr lang="en-US" sz="1100" b="0" i="0" baseline="0"/>
            <a:t>b)  Or, you can take the coefficient and divide it by variable standard error. (e.g. Take Cell B18 and divide it by C18.  Does it match D18?)</a:t>
          </a:r>
        </a:p>
        <a:p>
          <a:endParaRPr lang="en-US" sz="1100" b="0" i="0" baseline="0"/>
        </a:p>
        <a:p>
          <a:r>
            <a:rPr lang="en-US" sz="1100" b="0" i="0" baseline="0"/>
            <a:t>6)  Compare the </a:t>
          </a:r>
          <a:r>
            <a:rPr lang="en-US" sz="1100" b="0" i="0" u="sng" baseline="0"/>
            <a:t>magnitude (ignore the signs)</a:t>
          </a:r>
          <a:r>
            <a:rPr lang="en-US" sz="1100" b="0" i="0" baseline="0"/>
            <a:t> of T-stat to T-crit.</a:t>
          </a:r>
        </a:p>
        <a:p>
          <a:endParaRPr lang="en-US" sz="1100" b="0" i="0" baseline="0"/>
        </a:p>
        <a:p>
          <a:r>
            <a:rPr lang="en-US" sz="1100" b="0" i="0" baseline="0"/>
            <a:t>If T-stat &gt; T-crit, then Reject H0 (there is a linear relationship with the output).</a:t>
          </a:r>
        </a:p>
        <a:p>
          <a:endParaRPr lang="en-US" sz="1100" b="0" i="0" baseline="0"/>
        </a:p>
        <a:p>
          <a:pPr marL="0" marR="0" indent="0" defTabSz="914400" eaLnBrk="1" fontAlgn="auto" latinLnBrk="0" hangingPunct="1">
            <a:lnSpc>
              <a:spcPct val="100000"/>
            </a:lnSpc>
            <a:spcBef>
              <a:spcPts val="0"/>
            </a:spcBef>
            <a:spcAft>
              <a:spcPts val="0"/>
            </a:spcAft>
            <a:buClrTx/>
            <a:buSzTx/>
            <a:buFontTx/>
            <a:buNone/>
            <a:tabLst/>
            <a:defRPr/>
          </a:pPr>
          <a:r>
            <a:rPr lang="en-US" sz="1100" b="0" i="1" baseline="0">
              <a:solidFill>
                <a:schemeClr val="dk1"/>
              </a:solidFill>
              <a:effectLst/>
              <a:latin typeface="+mn-lt"/>
              <a:ea typeface="+mn-ea"/>
              <a:cs typeface="+mn-cs"/>
            </a:rPr>
            <a:t>For example, Price's t-stat is -6.9.  Its magnitude, 6.9, is greater than the t-crit magnitude of 2.06.</a:t>
          </a:r>
          <a:endParaRPr lang="en-US" i="1">
            <a:effectLst/>
          </a:endParaRPr>
        </a:p>
        <a:p>
          <a:endParaRPr lang="en-US" sz="1100" b="0" i="0" baseline="0"/>
        </a:p>
        <a:p>
          <a:r>
            <a:rPr lang="en-US" sz="1100" b="0" i="0" baseline="0"/>
            <a:t>If T-stat ≤ T-crit, then Fail to Reject H0 (the data do not support a linear relationship with the output).</a:t>
          </a:r>
        </a:p>
        <a:p>
          <a:endParaRPr lang="en-US" sz="1100" b="0" i="0" baseline="0"/>
        </a:p>
        <a:p>
          <a:r>
            <a:rPr lang="en-US" sz="1100" b="0" i="0" baseline="0"/>
            <a:t>(Alternative to the Classical Test above):  </a:t>
          </a:r>
        </a:p>
        <a:p>
          <a:endParaRPr lang="en-US" sz="1100" b="0" i="0" baseline="0"/>
        </a:p>
        <a:p>
          <a:r>
            <a:rPr lang="en-US" sz="1100" b="0" i="0" baseline="0"/>
            <a:t>P-Value Test:</a:t>
          </a:r>
        </a:p>
        <a:p>
          <a:r>
            <a:rPr lang="en-US" sz="1100" b="0" i="0" baseline="0"/>
            <a:t>-Instead of finding T-Critical, Find P-Value.</a:t>
          </a:r>
        </a:p>
        <a:p>
          <a:r>
            <a:rPr lang="en-US" sz="1100" b="0" i="0" baseline="0"/>
            <a:t>-Get t-stat from data.</a:t>
          </a:r>
        </a:p>
        <a:p>
          <a:r>
            <a:rPr lang="en-US" sz="1100" b="0" i="0" baseline="0"/>
            <a:t>-Find a table</a:t>
          </a:r>
        </a:p>
        <a:p>
          <a:r>
            <a:rPr lang="en-US" sz="1100" b="0" i="0" baseline="0"/>
            <a:t>i)  If the table is 1-sided, lookup by t-stat &amp; df for the probability.  Double that probability to get P-value.</a:t>
          </a:r>
        </a:p>
        <a:p>
          <a:r>
            <a:rPr lang="en-US" sz="1100" b="0" i="0" baseline="0"/>
            <a:t>ii)  If the table is 2-sided (not likely), lookup by t-stat &amp; df for the probability.</a:t>
          </a:r>
        </a:p>
        <a:p>
          <a:endParaRPr lang="en-US" sz="1100" b="0" i="0" baseline="0"/>
        </a:p>
        <a:p>
          <a:r>
            <a:rPr lang="en-US" sz="1100" b="0" i="0" baseline="0"/>
            <a:t>If the P-Value &lt; alpha, reject H0.  P-Value is the probability of a Type I error (i.e. the probability a garbage variable could have gotten a coefficient of that value by sheer dumb luck).  </a:t>
          </a:r>
        </a:p>
      </xdr:txBody>
    </xdr:sp>
    <xdr:clientData/>
  </xdr:twoCellAnchor>
  <xdr:twoCellAnchor>
    <xdr:from>
      <xdr:col>14</xdr:col>
      <xdr:colOff>95250</xdr:colOff>
      <xdr:row>0</xdr:row>
      <xdr:rowOff>85725</xdr:rowOff>
    </xdr:from>
    <xdr:to>
      <xdr:col>18</xdr:col>
      <xdr:colOff>342900</xdr:colOff>
      <xdr:row>18</xdr:row>
      <xdr:rowOff>171450</xdr:rowOff>
    </xdr:to>
    <xdr:sp macro="" textlink="">
      <xdr:nvSpPr>
        <xdr:cNvPr id="4" name="TextBox 3"/>
        <xdr:cNvSpPr txBox="1"/>
      </xdr:nvSpPr>
      <xdr:spPr>
        <a:xfrm>
          <a:off x="11163300" y="85725"/>
          <a:ext cx="2686050" cy="3562350"/>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T-Test on Excel:</a:t>
          </a:r>
        </a:p>
        <a:p>
          <a:endParaRPr lang="en-US" sz="1100" b="1"/>
        </a:p>
        <a:p>
          <a:r>
            <a:rPr lang="en-US" sz="1100" b="0" i="0">
              <a:solidFill>
                <a:schemeClr val="dk1"/>
              </a:solidFill>
              <a:effectLst/>
              <a:latin typeface="+mn-lt"/>
              <a:ea typeface="+mn-ea"/>
              <a:cs typeface="+mn-cs"/>
            </a:rPr>
            <a:t>1)</a:t>
          </a:r>
          <a:r>
            <a:rPr lang="en-US" sz="1100" b="0" i="0" baseline="0">
              <a:solidFill>
                <a:schemeClr val="dk1"/>
              </a:solidFill>
              <a:effectLst/>
              <a:latin typeface="+mn-lt"/>
              <a:ea typeface="+mn-ea"/>
              <a:cs typeface="+mn-cs"/>
            </a:rPr>
            <a:t>  H0:  </a:t>
          </a:r>
          <a:r>
            <a:rPr lang="el-GR" sz="1100" b="0" i="0" baseline="0">
              <a:solidFill>
                <a:schemeClr val="dk1"/>
              </a:solidFill>
              <a:effectLst/>
              <a:latin typeface="+mn-lt"/>
              <a:ea typeface="+mn-ea"/>
              <a:cs typeface="+mn-cs"/>
            </a:rPr>
            <a:t>β</a:t>
          </a:r>
          <a:r>
            <a:rPr lang="en-US" sz="1100" b="0" i="0" baseline="0">
              <a:solidFill>
                <a:schemeClr val="dk1"/>
              </a:solidFill>
              <a:effectLst/>
              <a:latin typeface="+mn-lt"/>
              <a:ea typeface="+mn-ea"/>
              <a:cs typeface="+mn-cs"/>
            </a:rPr>
            <a:t>=0 </a:t>
          </a:r>
          <a:endParaRPr lang="en-US">
            <a:effectLst/>
          </a:endParaRPr>
        </a:p>
        <a:p>
          <a:endParaRPr lang="en-US" sz="1100" b="0" i="0" baseline="0">
            <a:solidFill>
              <a:schemeClr val="dk1"/>
            </a:solidFill>
            <a:effectLst/>
            <a:latin typeface="+mn-lt"/>
            <a:ea typeface="+mn-ea"/>
            <a:cs typeface="+mn-cs"/>
          </a:endParaRPr>
        </a:p>
        <a:p>
          <a:r>
            <a:rPr lang="en-US" sz="1100" b="0" i="0" baseline="0">
              <a:solidFill>
                <a:schemeClr val="dk1"/>
              </a:solidFill>
              <a:effectLst/>
              <a:latin typeface="+mn-lt"/>
              <a:ea typeface="+mn-ea"/>
              <a:cs typeface="+mn-cs"/>
            </a:rPr>
            <a:t>2)  HA:  </a:t>
          </a:r>
          <a:r>
            <a:rPr lang="el-GR" sz="1100" b="0" i="0" baseline="0">
              <a:solidFill>
                <a:schemeClr val="dk1"/>
              </a:solidFill>
              <a:effectLst/>
              <a:latin typeface="+mn-lt"/>
              <a:ea typeface="+mn-ea"/>
              <a:cs typeface="+mn-cs"/>
            </a:rPr>
            <a:t>β≠</a:t>
          </a:r>
          <a:r>
            <a:rPr lang="en-US" sz="1100" b="0" i="0" baseline="0">
              <a:solidFill>
                <a:schemeClr val="dk1"/>
              </a:solidFill>
              <a:effectLst/>
              <a:latin typeface="+mn-lt"/>
              <a:ea typeface="+mn-ea"/>
              <a:cs typeface="+mn-cs"/>
            </a:rPr>
            <a:t>0</a:t>
          </a:r>
          <a:endParaRPr lang="en-US">
            <a:effectLst/>
          </a:endParaRPr>
        </a:p>
        <a:p>
          <a:endParaRPr lang="en-US" sz="1100" b="0" i="0" baseline="0">
            <a:solidFill>
              <a:schemeClr val="dk1"/>
            </a:solidFill>
            <a:effectLst/>
            <a:latin typeface="+mn-lt"/>
            <a:ea typeface="+mn-ea"/>
            <a:cs typeface="+mn-cs"/>
          </a:endParaRPr>
        </a:p>
        <a:p>
          <a:r>
            <a:rPr lang="en-US" sz="1100" b="0" i="0" baseline="0">
              <a:solidFill>
                <a:schemeClr val="dk1"/>
              </a:solidFill>
              <a:effectLst/>
              <a:latin typeface="+mn-lt"/>
              <a:ea typeface="+mn-ea"/>
              <a:cs typeface="+mn-cs"/>
            </a:rPr>
            <a:t>3)  Select </a:t>
          </a:r>
          <a:r>
            <a:rPr lang="el-GR" sz="1100" b="1" i="0" baseline="0">
              <a:solidFill>
                <a:schemeClr val="dk1"/>
              </a:solidFill>
              <a:effectLst/>
              <a:latin typeface="+mn-lt"/>
              <a:ea typeface="+mn-ea"/>
              <a:cs typeface="+mn-cs"/>
            </a:rPr>
            <a:t>α</a:t>
          </a:r>
          <a:r>
            <a:rPr lang="en-US" sz="1100" b="0" i="0" baseline="0">
              <a:solidFill>
                <a:schemeClr val="dk1"/>
              </a:solidFill>
              <a:effectLst/>
              <a:latin typeface="+mn-lt"/>
              <a:ea typeface="+mn-ea"/>
              <a:cs typeface="+mn-cs"/>
            </a:rPr>
            <a:t>.  It will likely be the same </a:t>
          </a:r>
          <a:r>
            <a:rPr lang="el-GR" sz="1100" b="0" i="0" baseline="0">
              <a:solidFill>
                <a:schemeClr val="dk1"/>
              </a:solidFill>
              <a:effectLst/>
              <a:latin typeface="+mn-lt"/>
              <a:ea typeface="+mn-ea"/>
              <a:cs typeface="+mn-cs"/>
            </a:rPr>
            <a:t>α</a:t>
          </a:r>
          <a:r>
            <a:rPr lang="en-US" sz="1100" b="0" i="0" baseline="0">
              <a:solidFill>
                <a:schemeClr val="dk1"/>
              </a:solidFill>
              <a:effectLst/>
              <a:latin typeface="+mn-lt"/>
              <a:ea typeface="+mn-ea"/>
              <a:cs typeface="+mn-cs"/>
            </a:rPr>
            <a:t> you used in the F-test.  Here, we will use 0.05.</a:t>
          </a:r>
          <a:endParaRPr lang="en-US">
            <a:effectLst/>
          </a:endParaRPr>
        </a:p>
        <a:p>
          <a:endParaRPr lang="en-US" sz="1100" b="1"/>
        </a:p>
        <a:p>
          <a:r>
            <a:rPr lang="en-US" sz="1100" b="0"/>
            <a:t>4)</a:t>
          </a:r>
          <a:r>
            <a:rPr lang="en-US" sz="1100" b="0" baseline="0"/>
            <a:t>  Look at Column E, "P-Value."  If the P-value is below alpha, reject H0.  </a:t>
          </a:r>
        </a:p>
        <a:p>
          <a:endParaRPr lang="en-US" sz="1100" b="0" baseline="0"/>
        </a:p>
        <a:p>
          <a:r>
            <a:rPr lang="en-US" sz="1100" b="0" baseline="0"/>
            <a:t>If the P-value is above alpha, Fail to reject H0.  The data do not support a linear relationship between the variable and the output.  You might eliminate that variable from the data and rerun the regression.</a:t>
          </a:r>
        </a:p>
        <a:p>
          <a:endParaRPr lang="en-US" sz="1100" b="0" baseline="0"/>
        </a:p>
        <a:p>
          <a:r>
            <a:rPr lang="en-US" sz="1100" b="0" baseline="0"/>
            <a:t>N.B.  We can fail to prove HA but not prove H0.  We can reject H0 and prove HA.  </a:t>
          </a:r>
        </a:p>
      </xdr:txBody>
    </xdr:sp>
    <xdr:clientData/>
  </xdr:twoCellAnchor>
  <xdr:twoCellAnchor>
    <xdr:from>
      <xdr:col>14</xdr:col>
      <xdr:colOff>114300</xdr:colOff>
      <xdr:row>18</xdr:row>
      <xdr:rowOff>142875</xdr:rowOff>
    </xdr:from>
    <xdr:to>
      <xdr:col>18</xdr:col>
      <xdr:colOff>266700</xdr:colOff>
      <xdr:row>53</xdr:row>
      <xdr:rowOff>161925</xdr:rowOff>
    </xdr:to>
    <xdr:sp macro="" textlink="">
      <xdr:nvSpPr>
        <xdr:cNvPr id="5" name="TextBox 4"/>
        <xdr:cNvSpPr txBox="1"/>
      </xdr:nvSpPr>
      <xdr:spPr>
        <a:xfrm>
          <a:off x="11182350" y="3619500"/>
          <a:ext cx="2590800" cy="6705600"/>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Rule of Thumb:</a:t>
          </a:r>
        </a:p>
        <a:p>
          <a:endParaRPr lang="en-US" sz="1100" b="1"/>
        </a:p>
        <a:p>
          <a:r>
            <a:rPr lang="en-US" sz="1100" b="0" i="1"/>
            <a:t>P-Value</a:t>
          </a:r>
          <a:r>
            <a:rPr lang="en-US" sz="1100" b="0" i="1" baseline="0"/>
            <a:t> &lt; 10%:  Okay linear relationship</a:t>
          </a:r>
        </a:p>
        <a:p>
          <a:endParaRPr lang="en-US" sz="1100" b="0" i="1" baseline="0"/>
        </a:p>
        <a:p>
          <a:r>
            <a:rPr lang="en-US" sz="1100" b="0" i="1" baseline="0"/>
            <a:t>P-Value &lt; 5%:  Strong linear relationship</a:t>
          </a:r>
        </a:p>
        <a:p>
          <a:endParaRPr lang="en-US" sz="1100" b="0" i="1" baseline="0"/>
        </a:p>
        <a:p>
          <a:r>
            <a:rPr lang="en-US" sz="1100" b="0" i="1" baseline="0"/>
            <a:t>P-Value &lt;1%:  Really Strong linear relationship</a:t>
          </a:r>
          <a:endParaRPr lang="en-US" sz="1100" b="0" i="1"/>
        </a:p>
        <a:p>
          <a:endParaRPr lang="en-US" sz="1100" b="1"/>
        </a:p>
        <a:p>
          <a:r>
            <a:rPr lang="en-US" sz="1100" b="1"/>
            <a:t>Caution:</a:t>
          </a:r>
        </a:p>
        <a:p>
          <a:endParaRPr lang="en-US" sz="1100" b="1"/>
        </a:p>
        <a:p>
          <a:r>
            <a:rPr lang="en-US" sz="1100" b="0" baseline="0"/>
            <a:t>Another instructor may instruct you to eliminate any RHS variable which fails the t-test as a general rule.</a:t>
          </a:r>
        </a:p>
        <a:p>
          <a:endParaRPr lang="en-US" sz="1100" b="0" baseline="0"/>
        </a:p>
        <a:p>
          <a:r>
            <a:rPr lang="en-US" sz="1100" b="0" baseline="0"/>
            <a:t>There are at least 2 instances in practice in which I would NOT toss out the variables which fail the t-test:</a:t>
          </a:r>
        </a:p>
        <a:p>
          <a:endParaRPr lang="en-US" sz="1100" b="0" baseline="0"/>
        </a:p>
        <a:p>
          <a:r>
            <a:rPr lang="en-US" sz="1100" b="0" u="sng" baseline="0"/>
            <a:t>1)  (Managerial Judgment)  </a:t>
          </a:r>
          <a:r>
            <a:rPr lang="en-US" sz="1100" b="0" baseline="0"/>
            <a:t>The P-Value is not much higher than 10%, and you are convinced from experience or a controlled experiment that the RHS variable is a causal factor.  This suggests you might have a problem with your sample or other parts of the model rather than this variable.  </a:t>
          </a:r>
        </a:p>
        <a:p>
          <a:endParaRPr lang="en-US" sz="1100" b="0" baseline="0"/>
        </a:p>
        <a:p>
          <a:r>
            <a:rPr lang="en-US" sz="1100" b="0" u="sng" baseline="0"/>
            <a:t>2)  (Control Variables)  </a:t>
          </a:r>
          <a:r>
            <a:rPr lang="en-US" sz="1100" b="0" baseline="0"/>
            <a:t>The RHS variable is a control variable.  It needs to be there to isolate the effects of your key variables.  For example, if two students study different hours for a test and get different scores, you have to control for the fact that 1 student is smarter to know the real impacts of study time.  The coefficient might be close to 0, but in practice, you use many, many control variables.  </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114300</xdr:colOff>
      <xdr:row>25</xdr:row>
      <xdr:rowOff>66673</xdr:rowOff>
    </xdr:from>
    <xdr:to>
      <xdr:col>14</xdr:col>
      <xdr:colOff>495299</xdr:colOff>
      <xdr:row>53</xdr:row>
      <xdr:rowOff>47624</xdr:rowOff>
    </xdr:to>
    <xdr:sp macro="" textlink="">
      <xdr:nvSpPr>
        <xdr:cNvPr id="2" name="TextBox 1"/>
        <xdr:cNvSpPr txBox="1"/>
      </xdr:nvSpPr>
      <xdr:spPr>
        <a:xfrm>
          <a:off x="6038850" y="4895848"/>
          <a:ext cx="6153149" cy="53149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Detecting </a:t>
          </a:r>
          <a:r>
            <a:rPr lang="en-US" sz="1100" b="1" baseline="0"/>
            <a:t>Auto Correlation or S</a:t>
          </a:r>
          <a:r>
            <a:rPr lang="en-US" sz="1100" b="1">
              <a:solidFill>
                <a:schemeClr val="dk1"/>
              </a:solidFill>
              <a:effectLst/>
              <a:latin typeface="+mn-lt"/>
              <a:ea typeface="+mn-ea"/>
              <a:cs typeface="+mn-cs"/>
            </a:rPr>
            <a:t>erial</a:t>
          </a:r>
          <a:r>
            <a:rPr lang="en-US" sz="1100" b="1" baseline="0">
              <a:solidFill>
                <a:schemeClr val="dk1"/>
              </a:solidFill>
              <a:effectLst/>
              <a:latin typeface="+mn-lt"/>
              <a:ea typeface="+mn-ea"/>
              <a:cs typeface="+mn-cs"/>
            </a:rPr>
            <a:t> Correlation (For Time Series Data)</a:t>
          </a:r>
          <a:endParaRPr lang="en-US" sz="1100" b="1"/>
        </a:p>
        <a:p>
          <a:endParaRPr lang="en-US" sz="1100"/>
        </a:p>
        <a:p>
          <a:r>
            <a:rPr lang="en-US" sz="1100"/>
            <a:t>One</a:t>
          </a:r>
          <a:r>
            <a:rPr lang="en-US" sz="1100" baseline="0"/>
            <a:t> issue which could produce biased results in your model is autocorrelation, or serial correlation.  A data point depends on the previous data point rather than your proposed RHS variables.</a:t>
          </a:r>
        </a:p>
        <a:p>
          <a:endParaRPr lang="en-US" sz="1100" baseline="0"/>
        </a:p>
        <a:p>
          <a:r>
            <a:rPr lang="en-US" sz="1100" baseline="0"/>
            <a:t>For example, if you put your money into a savings account, your current balance was affected by last month's balance (since that's how you got interest).  And that was based on the month before that, and so on.  RHS variables like your income or dollar appreciation wouldn't account for this phenomenon.  Future output values depend on past output values here, so the model might not be accurate.  </a:t>
          </a:r>
        </a:p>
        <a:p>
          <a:endParaRPr lang="en-US" sz="1100" baseline="0"/>
        </a:p>
        <a:p>
          <a:r>
            <a:rPr lang="en-US" sz="1100"/>
            <a:t>If you know autocorrelation is supposed to happen (e.g. S curve demand</a:t>
          </a:r>
          <a:r>
            <a:rPr lang="en-US" sz="1100" baseline="0"/>
            <a:t> models, like the Bass model), then there is no problem.  You could also account for serial correlation or mitigate the problem by using lag variables.  </a:t>
          </a:r>
        </a:p>
        <a:p>
          <a:endParaRPr lang="en-US" sz="1100" baseline="0"/>
        </a:p>
        <a:p>
          <a:r>
            <a:rPr lang="en-US" sz="1100"/>
            <a:t>One method</a:t>
          </a:r>
          <a:r>
            <a:rPr lang="en-US" sz="1100" baseline="0"/>
            <a:t> to detect auto correlation is to use the Durbin-Watson statistic (DW).  </a:t>
          </a:r>
        </a:p>
        <a:p>
          <a:endParaRPr lang="en-US" sz="1100" baseline="0"/>
        </a:p>
        <a:p>
          <a:r>
            <a:rPr lang="en-US" sz="1100" baseline="0"/>
            <a:t>1)  When generating a regression report, check to get "Standardized Residuals."  </a:t>
          </a:r>
        </a:p>
        <a:p>
          <a:endParaRPr lang="en-US" sz="1100" baseline="0"/>
        </a:p>
        <a:p>
          <a:r>
            <a:rPr lang="en-US" sz="1100" baseline="0"/>
            <a:t>2)  Implement the nasty Excel Function as follows (you wouldn't do this by hand):  </a:t>
          </a:r>
        </a:p>
        <a:p>
          <a:endParaRPr lang="en-US" sz="1100" baseline="0"/>
        </a:p>
        <a:p>
          <a:r>
            <a:rPr lang="en-US" sz="1100"/>
            <a:t>=</a:t>
          </a:r>
          <a:r>
            <a:rPr lang="en-US" sz="1100" b="1"/>
            <a:t>sumxmy2</a:t>
          </a:r>
          <a:r>
            <a:rPr lang="en-US" sz="1100"/>
            <a:t>(Top</a:t>
          </a:r>
          <a:r>
            <a:rPr lang="en-US" sz="1100" baseline="0"/>
            <a:t> Standard Residual  : 2nd to Bottom Standard Residual, </a:t>
          </a:r>
        </a:p>
        <a:p>
          <a:r>
            <a:rPr lang="en-US" sz="1100" baseline="0"/>
            <a:t>2nd to Top Standard Residual : Bottom Standard Residual) / </a:t>
          </a:r>
          <a:r>
            <a:rPr lang="en-US" sz="1100" b="1" baseline="0"/>
            <a:t>sumsq</a:t>
          </a:r>
          <a:r>
            <a:rPr lang="en-US" sz="1100" baseline="0"/>
            <a:t>(All Standard Residuals).</a:t>
          </a:r>
        </a:p>
        <a:p>
          <a:endParaRPr lang="en-US" sz="1100" baseline="0"/>
        </a:p>
        <a:p>
          <a:r>
            <a:rPr lang="en-US" sz="1100" baseline="0"/>
            <a:t>See Cell E 27 for example.  Instructor:  Easier to demonstrate than explain.</a:t>
          </a:r>
        </a:p>
        <a:p>
          <a:endParaRPr lang="en-US" sz="1100" baseline="0"/>
        </a:p>
        <a:p>
          <a:r>
            <a:rPr lang="en-US" sz="1100" baseline="0"/>
            <a:t>If 1.5 &lt; DW &lt; 2.5, then Serial Correlation probably not an issue.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2</xdr:col>
      <xdr:colOff>123825</xdr:colOff>
      <xdr:row>3</xdr:row>
      <xdr:rowOff>19050</xdr:rowOff>
    </xdr:from>
    <xdr:to>
      <xdr:col>9</xdr:col>
      <xdr:colOff>247650</xdr:colOff>
      <xdr:row>5</xdr:row>
      <xdr:rowOff>114300</xdr:rowOff>
    </xdr:to>
    <xdr:sp macro="" textlink="">
      <xdr:nvSpPr>
        <xdr:cNvPr id="2" name="TextBox 1"/>
        <xdr:cNvSpPr txBox="1"/>
      </xdr:nvSpPr>
      <xdr:spPr>
        <a:xfrm>
          <a:off x="3228975" y="600075"/>
          <a:ext cx="4752975" cy="476250"/>
        </a:xfrm>
        <a:prstGeom prst="rect">
          <a:avLst/>
        </a:prstGeom>
        <a:solidFill>
          <a:srgbClr val="00B0F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R^2:  The RHS</a:t>
          </a:r>
          <a:r>
            <a:rPr lang="en-US" sz="1100" baseline="0"/>
            <a:t> variables (the model) cover 97% of the variation of the actual data [metric].  This suggests a strong linear model overall  [conclusion].</a:t>
          </a:r>
          <a:endParaRPr lang="en-US" sz="1100"/>
        </a:p>
      </xdr:txBody>
    </xdr:sp>
    <xdr:clientData/>
  </xdr:twoCellAnchor>
  <xdr:twoCellAnchor>
    <xdr:from>
      <xdr:col>2</xdr:col>
      <xdr:colOff>152400</xdr:colOff>
      <xdr:row>6</xdr:row>
      <xdr:rowOff>28575</xdr:rowOff>
    </xdr:from>
    <xdr:to>
      <xdr:col>9</xdr:col>
      <xdr:colOff>95250</xdr:colOff>
      <xdr:row>8</xdr:row>
      <xdr:rowOff>57150</xdr:rowOff>
    </xdr:to>
    <xdr:sp macro="" textlink="">
      <xdr:nvSpPr>
        <xdr:cNvPr id="3" name="TextBox 2"/>
        <xdr:cNvSpPr txBox="1"/>
      </xdr:nvSpPr>
      <xdr:spPr>
        <a:xfrm>
          <a:off x="3257550" y="1181100"/>
          <a:ext cx="4572000" cy="4191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Standard Error:  On average, our model forecasts</a:t>
          </a:r>
          <a:r>
            <a:rPr lang="en-US" sz="1100" baseline="0"/>
            <a:t> could be off by 5.59 units.</a:t>
          </a:r>
          <a:endParaRPr lang="en-US" sz="1100"/>
        </a:p>
      </xdr:txBody>
    </xdr:sp>
    <xdr:clientData/>
  </xdr:twoCellAnchor>
  <xdr:twoCellAnchor>
    <xdr:from>
      <xdr:col>6</xdr:col>
      <xdr:colOff>104775</xdr:colOff>
      <xdr:row>8</xdr:row>
      <xdr:rowOff>133350</xdr:rowOff>
    </xdr:from>
    <xdr:to>
      <xdr:col>16</xdr:col>
      <xdr:colOff>28575</xdr:colOff>
      <xdr:row>14</xdr:row>
      <xdr:rowOff>133350</xdr:rowOff>
    </xdr:to>
    <xdr:sp macro="" textlink="">
      <xdr:nvSpPr>
        <xdr:cNvPr id="4" name="TextBox 3"/>
        <xdr:cNvSpPr txBox="1"/>
      </xdr:nvSpPr>
      <xdr:spPr>
        <a:xfrm>
          <a:off x="6924675" y="1676400"/>
          <a:ext cx="6096000" cy="116205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F-Test:</a:t>
          </a:r>
        </a:p>
        <a:p>
          <a:r>
            <a:rPr lang="en-US" sz="1100" b="0" i="0">
              <a:solidFill>
                <a:schemeClr val="dk1"/>
              </a:solidFill>
              <a:effectLst/>
              <a:latin typeface="+mn-lt"/>
              <a:ea typeface="+mn-ea"/>
              <a:cs typeface="+mn-cs"/>
            </a:rPr>
            <a:t>1)</a:t>
          </a:r>
          <a:r>
            <a:rPr lang="en-US" sz="1100" b="0" i="0" baseline="0">
              <a:solidFill>
                <a:schemeClr val="dk1"/>
              </a:solidFill>
              <a:effectLst/>
              <a:latin typeface="+mn-lt"/>
              <a:ea typeface="+mn-ea"/>
              <a:cs typeface="+mn-cs"/>
            </a:rPr>
            <a:t>  H0:  All </a:t>
          </a:r>
          <a:r>
            <a:rPr lang="el-GR" sz="1100" b="0" i="0" baseline="0">
              <a:solidFill>
                <a:schemeClr val="dk1"/>
              </a:solidFill>
              <a:effectLst/>
              <a:latin typeface="+mn-lt"/>
              <a:ea typeface="+mn-ea"/>
              <a:cs typeface="+mn-cs"/>
            </a:rPr>
            <a:t>β</a:t>
          </a:r>
          <a:r>
            <a:rPr lang="en-US" sz="1100" b="0" i="0" baseline="0">
              <a:solidFill>
                <a:schemeClr val="dk1"/>
              </a:solidFill>
              <a:effectLst/>
              <a:latin typeface="+mn-lt"/>
              <a:ea typeface="+mn-ea"/>
              <a:cs typeface="+mn-cs"/>
            </a:rPr>
            <a:t>=0 </a:t>
          </a:r>
          <a:endParaRPr lang="en-US">
            <a:effectLst/>
          </a:endParaRPr>
        </a:p>
        <a:p>
          <a:r>
            <a:rPr lang="en-US" sz="1100" b="0" i="0" baseline="0">
              <a:solidFill>
                <a:schemeClr val="dk1"/>
              </a:solidFill>
              <a:effectLst/>
              <a:latin typeface="+mn-lt"/>
              <a:ea typeface="+mn-ea"/>
              <a:cs typeface="+mn-cs"/>
            </a:rPr>
            <a:t>2)  HA:  At least one </a:t>
          </a:r>
          <a:r>
            <a:rPr lang="el-GR" sz="1100" b="0" i="0" baseline="0">
              <a:solidFill>
                <a:schemeClr val="dk1"/>
              </a:solidFill>
              <a:effectLst/>
              <a:latin typeface="+mn-lt"/>
              <a:ea typeface="+mn-ea"/>
              <a:cs typeface="+mn-cs"/>
            </a:rPr>
            <a:t>β≠</a:t>
          </a:r>
          <a:r>
            <a:rPr lang="en-US" sz="1100" b="0" i="0" baseline="0">
              <a:solidFill>
                <a:schemeClr val="dk1"/>
              </a:solidFill>
              <a:effectLst/>
              <a:latin typeface="+mn-lt"/>
              <a:ea typeface="+mn-ea"/>
              <a:cs typeface="+mn-cs"/>
            </a:rPr>
            <a:t>0</a:t>
          </a:r>
          <a:endParaRPr lang="en-US">
            <a:effectLst/>
          </a:endParaRPr>
        </a:p>
        <a:p>
          <a:r>
            <a:rPr lang="en-US" sz="1100"/>
            <a:t>3)  Let </a:t>
          </a:r>
          <a:r>
            <a:rPr lang="el-GR" sz="1100" b="0"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 0.05 (arbitrary)</a:t>
          </a:r>
        </a:p>
        <a:p>
          <a:r>
            <a:rPr lang="en-US" sz="1100" b="0" baseline="0">
              <a:solidFill>
                <a:schemeClr val="dk1"/>
              </a:solidFill>
              <a:effectLst/>
              <a:latin typeface="+mn-lt"/>
              <a:ea typeface="+mn-ea"/>
              <a:cs typeface="+mn-cs"/>
            </a:rPr>
            <a:t>4)  Sig_F &lt; </a:t>
          </a:r>
          <a:r>
            <a:rPr lang="el-GR" sz="1100" b="0"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so Reject H0.  </a:t>
          </a:r>
        </a:p>
        <a:p>
          <a:r>
            <a:rPr lang="en-US" sz="1100" b="0" baseline="0">
              <a:solidFill>
                <a:schemeClr val="dk1"/>
              </a:solidFill>
              <a:effectLst/>
              <a:latin typeface="+mn-lt"/>
              <a:ea typeface="+mn-ea"/>
              <a:cs typeface="+mn-cs"/>
            </a:rPr>
            <a:t>5)  There is sufficient evidence to infer at least 1 RHS variable has a linear relationship with sales units.</a:t>
          </a:r>
          <a:endParaRPr lang="en-US" sz="1100" b="0"/>
        </a:p>
      </xdr:txBody>
    </xdr:sp>
    <xdr:clientData/>
  </xdr:twoCellAnchor>
  <xdr:twoCellAnchor>
    <xdr:from>
      <xdr:col>11</xdr:col>
      <xdr:colOff>161925</xdr:colOff>
      <xdr:row>15</xdr:row>
      <xdr:rowOff>76200</xdr:rowOff>
    </xdr:from>
    <xdr:to>
      <xdr:col>14</xdr:col>
      <xdr:colOff>514350</xdr:colOff>
      <xdr:row>37</xdr:row>
      <xdr:rowOff>57150</xdr:rowOff>
    </xdr:to>
    <xdr:sp macro="" textlink="">
      <xdr:nvSpPr>
        <xdr:cNvPr id="5" name="TextBox 4"/>
        <xdr:cNvSpPr txBox="1"/>
      </xdr:nvSpPr>
      <xdr:spPr>
        <a:xfrm>
          <a:off x="10106025" y="2981325"/>
          <a:ext cx="2181225" cy="4191000"/>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T-Test:</a:t>
          </a:r>
        </a:p>
        <a:p>
          <a:r>
            <a:rPr lang="en-US" sz="1100"/>
            <a:t>1)  </a:t>
          </a:r>
          <a:r>
            <a:rPr lang="en-US" sz="1100" b="0" i="0" baseline="0">
              <a:solidFill>
                <a:schemeClr val="dk1"/>
              </a:solidFill>
              <a:effectLst/>
              <a:latin typeface="+mn-lt"/>
              <a:ea typeface="+mn-ea"/>
              <a:cs typeface="+mn-cs"/>
            </a:rPr>
            <a:t>H0:  </a:t>
          </a:r>
          <a:r>
            <a:rPr lang="el-GR" sz="1100" b="0" i="0" baseline="0">
              <a:solidFill>
                <a:schemeClr val="dk1"/>
              </a:solidFill>
              <a:effectLst/>
              <a:latin typeface="+mn-lt"/>
              <a:ea typeface="+mn-ea"/>
              <a:cs typeface="+mn-cs"/>
            </a:rPr>
            <a:t>β</a:t>
          </a:r>
          <a:r>
            <a:rPr lang="en-US" sz="1100" b="0" i="0" baseline="0">
              <a:solidFill>
                <a:schemeClr val="dk1"/>
              </a:solidFill>
              <a:effectLst/>
              <a:latin typeface="+mn-lt"/>
              <a:ea typeface="+mn-ea"/>
              <a:cs typeface="+mn-cs"/>
            </a:rPr>
            <a:t>=0 </a:t>
          </a:r>
          <a:endParaRPr lang="en-US">
            <a:effectLst/>
          </a:endParaRPr>
        </a:p>
        <a:p>
          <a:r>
            <a:rPr lang="en-US" sz="1100" b="0" i="0" baseline="0">
              <a:solidFill>
                <a:schemeClr val="dk1"/>
              </a:solidFill>
              <a:effectLst/>
              <a:latin typeface="+mn-lt"/>
              <a:ea typeface="+mn-ea"/>
              <a:cs typeface="+mn-cs"/>
            </a:rPr>
            <a:t>2)  HA:  </a:t>
          </a:r>
          <a:r>
            <a:rPr lang="el-GR" sz="1100" b="0" i="0" baseline="0">
              <a:solidFill>
                <a:schemeClr val="dk1"/>
              </a:solidFill>
              <a:effectLst/>
              <a:latin typeface="+mn-lt"/>
              <a:ea typeface="+mn-ea"/>
              <a:cs typeface="+mn-cs"/>
            </a:rPr>
            <a:t>β≠</a:t>
          </a:r>
          <a:r>
            <a:rPr lang="en-US" sz="1100" b="0" i="0" baseline="0">
              <a:solidFill>
                <a:schemeClr val="dk1"/>
              </a:solidFill>
              <a:effectLst/>
              <a:latin typeface="+mn-lt"/>
              <a:ea typeface="+mn-ea"/>
              <a:cs typeface="+mn-cs"/>
            </a:rPr>
            <a:t>0</a:t>
          </a:r>
          <a:endParaRPr lang="en-US">
            <a:effectLst/>
          </a:endParaRPr>
        </a:p>
        <a:p>
          <a:pPr marL="0" marR="0" indent="0" defTabSz="914400" eaLnBrk="1" fontAlgn="auto" latinLnBrk="0" hangingPunct="1">
            <a:lnSpc>
              <a:spcPct val="100000"/>
            </a:lnSpc>
            <a:spcBef>
              <a:spcPts val="0"/>
            </a:spcBef>
            <a:spcAft>
              <a:spcPts val="0"/>
            </a:spcAft>
            <a:buClrTx/>
            <a:buSzTx/>
            <a:buFontTx/>
            <a:buNone/>
            <a:tabLst/>
            <a:defRPr/>
          </a:pPr>
          <a:r>
            <a:rPr lang="en-US" sz="1100"/>
            <a:t>3)  </a:t>
          </a:r>
          <a:r>
            <a:rPr lang="en-US" sz="1100">
              <a:solidFill>
                <a:schemeClr val="dk1"/>
              </a:solidFill>
              <a:effectLst/>
              <a:latin typeface="+mn-lt"/>
              <a:ea typeface="+mn-ea"/>
              <a:cs typeface="+mn-cs"/>
            </a:rPr>
            <a:t>Let </a:t>
          </a:r>
          <a:r>
            <a:rPr lang="el-GR" sz="1100" b="0"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 0.05 (match F-test)</a:t>
          </a:r>
        </a:p>
        <a:p>
          <a:pPr marL="0" marR="0" indent="0" defTabSz="914400" eaLnBrk="1" fontAlgn="auto" latinLnBrk="0" hangingPunct="1">
            <a:lnSpc>
              <a:spcPct val="100000"/>
            </a:lnSpc>
            <a:spcBef>
              <a:spcPts val="0"/>
            </a:spcBef>
            <a:spcAft>
              <a:spcPts val="0"/>
            </a:spcAft>
            <a:buClrTx/>
            <a:buSzTx/>
            <a:buFontTx/>
            <a:buNone/>
            <a:tabLst/>
            <a:defRPr/>
          </a:pPr>
          <a:r>
            <a:rPr lang="en-US" sz="1100" b="0" baseline="0">
              <a:solidFill>
                <a:schemeClr val="dk1"/>
              </a:solidFill>
              <a:effectLst/>
              <a:latin typeface="+mn-lt"/>
              <a:ea typeface="+mn-ea"/>
              <a:cs typeface="+mn-cs"/>
            </a:rPr>
            <a:t>4)  </a:t>
          </a:r>
        </a:p>
        <a:p>
          <a:pPr marL="0" marR="0" indent="0" defTabSz="914400" eaLnBrk="1" fontAlgn="auto" latinLnBrk="0" hangingPunct="1">
            <a:lnSpc>
              <a:spcPct val="100000"/>
            </a:lnSpc>
            <a:spcBef>
              <a:spcPts val="0"/>
            </a:spcBef>
            <a:spcAft>
              <a:spcPts val="0"/>
            </a:spcAft>
            <a:buClrTx/>
            <a:buSzTx/>
            <a:buFontTx/>
            <a:buNone/>
            <a:tabLst/>
            <a:defRPr/>
          </a:pPr>
          <a:endParaRPr lang="en-US" sz="1100" b="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0" baseline="0">
              <a:solidFill>
                <a:schemeClr val="dk1"/>
              </a:solidFill>
              <a:effectLst/>
              <a:latin typeface="+mn-lt"/>
              <a:ea typeface="+mn-ea"/>
              <a:cs typeface="+mn-cs"/>
            </a:rPr>
            <a:t>Price:  P-Value&lt;</a:t>
          </a:r>
          <a:r>
            <a:rPr lang="el-GR" sz="1100" b="0"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so Reject H0</a:t>
          </a:r>
        </a:p>
        <a:p>
          <a:pPr marL="0" marR="0" indent="0" defTabSz="914400" eaLnBrk="1" fontAlgn="auto" latinLnBrk="0" hangingPunct="1">
            <a:lnSpc>
              <a:spcPct val="100000"/>
            </a:lnSpc>
            <a:spcBef>
              <a:spcPts val="0"/>
            </a:spcBef>
            <a:spcAft>
              <a:spcPts val="0"/>
            </a:spcAft>
            <a:buClrTx/>
            <a:buSzTx/>
            <a:buFontTx/>
            <a:buNone/>
            <a:tabLst/>
            <a:defRPr/>
          </a:pPr>
          <a:endParaRPr lang="en-US" sz="1100" b="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0" baseline="0">
              <a:solidFill>
                <a:schemeClr val="dk1"/>
              </a:solidFill>
              <a:effectLst/>
              <a:latin typeface="+mn-lt"/>
              <a:ea typeface="+mn-ea"/>
              <a:cs typeface="+mn-cs"/>
            </a:rPr>
            <a:t>Income:  P-Value&lt;</a:t>
          </a:r>
          <a:r>
            <a:rPr lang="el-GR" sz="1100" b="0"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so Reject H0</a:t>
          </a:r>
        </a:p>
        <a:p>
          <a:pPr marL="0" marR="0" indent="0" defTabSz="914400" eaLnBrk="1" fontAlgn="auto" latinLnBrk="0" hangingPunct="1">
            <a:lnSpc>
              <a:spcPct val="100000"/>
            </a:lnSpc>
            <a:spcBef>
              <a:spcPts val="0"/>
            </a:spcBef>
            <a:spcAft>
              <a:spcPts val="0"/>
            </a:spcAft>
            <a:buClrTx/>
            <a:buSzTx/>
            <a:buFontTx/>
            <a:buNone/>
            <a:tabLst/>
            <a:defRPr/>
          </a:pPr>
          <a:endParaRPr lang="en-US" sz="1100" b="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0" baseline="0">
              <a:solidFill>
                <a:schemeClr val="dk1"/>
              </a:solidFill>
              <a:effectLst/>
              <a:latin typeface="+mn-lt"/>
              <a:ea typeface="+mn-ea"/>
              <a:cs typeface="+mn-cs"/>
            </a:rPr>
            <a:t>Internet Advertising:  </a:t>
          </a:r>
        </a:p>
        <a:p>
          <a:pPr marL="0" marR="0" indent="0" defTabSz="914400" eaLnBrk="1" fontAlgn="auto" latinLnBrk="0" hangingPunct="1">
            <a:lnSpc>
              <a:spcPct val="100000"/>
            </a:lnSpc>
            <a:spcBef>
              <a:spcPts val="0"/>
            </a:spcBef>
            <a:spcAft>
              <a:spcPts val="0"/>
            </a:spcAft>
            <a:buClrTx/>
            <a:buSzTx/>
            <a:buFontTx/>
            <a:buNone/>
            <a:tabLst/>
            <a:defRPr/>
          </a:pPr>
          <a:r>
            <a:rPr lang="en-US" sz="1100" b="0" baseline="0">
              <a:solidFill>
                <a:schemeClr val="dk1"/>
              </a:solidFill>
              <a:effectLst/>
              <a:latin typeface="+mn-lt"/>
              <a:ea typeface="+mn-ea"/>
              <a:cs typeface="+mn-cs"/>
            </a:rPr>
            <a:t>P-Value ≥ </a:t>
          </a:r>
          <a:r>
            <a:rPr lang="el-GR" sz="1100" b="0" baseline="0">
              <a:solidFill>
                <a:schemeClr val="dk1"/>
              </a:solidFill>
              <a:effectLst/>
              <a:latin typeface="+mn-lt"/>
              <a:ea typeface="+mn-ea"/>
              <a:cs typeface="+mn-cs"/>
            </a:rPr>
            <a:t>α</a:t>
          </a:r>
          <a:r>
            <a:rPr lang="en-US" sz="1100" b="0" baseline="0">
              <a:solidFill>
                <a:schemeClr val="dk1"/>
              </a:solidFill>
              <a:effectLst/>
              <a:latin typeface="+mn-lt"/>
              <a:ea typeface="+mn-ea"/>
              <a:cs typeface="+mn-cs"/>
            </a:rPr>
            <a:t>, so Fail to Reject H0</a:t>
          </a:r>
        </a:p>
        <a:p>
          <a:pPr marL="0" marR="0" indent="0" defTabSz="914400" eaLnBrk="1" fontAlgn="auto" latinLnBrk="0" hangingPunct="1">
            <a:lnSpc>
              <a:spcPct val="100000"/>
            </a:lnSpc>
            <a:spcBef>
              <a:spcPts val="0"/>
            </a:spcBef>
            <a:spcAft>
              <a:spcPts val="0"/>
            </a:spcAft>
            <a:buClrTx/>
            <a:buSzTx/>
            <a:buFontTx/>
            <a:buNone/>
            <a:tabLst/>
            <a:defRPr/>
          </a:pPr>
          <a:endParaRPr lang="en-US" sz="1100" b="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a:effectLst/>
            </a:rPr>
            <a:t>5)  There is enough evidence to infer linear relationships exist betwee</a:t>
          </a:r>
          <a:r>
            <a:rPr lang="en-US" baseline="0">
              <a:effectLst/>
            </a:rPr>
            <a:t>n Price and Sales units and Income and Sales units.</a:t>
          </a:r>
          <a:endParaRPr lang="en-US">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en-US">
            <a:effectLst/>
          </a:endParaRPr>
        </a:p>
        <a:p>
          <a:pPr marL="0" marR="0" indent="0" defTabSz="914400" eaLnBrk="1" fontAlgn="auto" latinLnBrk="0" hangingPunct="1">
            <a:lnSpc>
              <a:spcPct val="100000"/>
            </a:lnSpc>
            <a:spcBef>
              <a:spcPts val="0"/>
            </a:spcBef>
            <a:spcAft>
              <a:spcPts val="0"/>
            </a:spcAft>
            <a:buClrTx/>
            <a:buSzTx/>
            <a:buFontTx/>
            <a:buNone/>
            <a:tabLst/>
            <a:defRPr/>
          </a:pPr>
          <a:r>
            <a:rPr lang="en-US">
              <a:effectLst/>
            </a:rPr>
            <a:t>There</a:t>
          </a:r>
          <a:r>
            <a:rPr lang="en-US" baseline="0">
              <a:effectLst/>
            </a:rPr>
            <a:t> is not enough evidence to infer a linear relationship exists between Internet Advertising and Sales units.  Chuck this input variable and rerun.  </a:t>
          </a:r>
          <a:endParaRPr lang="en-US">
            <a:effectLst/>
          </a:endParaRPr>
        </a:p>
      </xdr:txBody>
    </xdr:sp>
    <xdr:clientData/>
  </xdr:twoCellAnchor>
  <xdr:twoCellAnchor>
    <xdr:from>
      <xdr:col>5</xdr:col>
      <xdr:colOff>57150</xdr:colOff>
      <xdr:row>28</xdr:row>
      <xdr:rowOff>38100</xdr:rowOff>
    </xdr:from>
    <xdr:to>
      <xdr:col>9</xdr:col>
      <xdr:colOff>495300</xdr:colOff>
      <xdr:row>33</xdr:row>
      <xdr:rowOff>161925</xdr:rowOff>
    </xdr:to>
    <xdr:sp macro="" textlink="">
      <xdr:nvSpPr>
        <xdr:cNvPr id="6" name="TextBox 5"/>
        <xdr:cNvSpPr txBox="1"/>
      </xdr:nvSpPr>
      <xdr:spPr>
        <a:xfrm>
          <a:off x="5981700" y="5438775"/>
          <a:ext cx="3162300" cy="1076325"/>
        </a:xfrm>
        <a:prstGeom prst="rect">
          <a:avLst/>
        </a:prstGeom>
        <a:solidFill>
          <a:srgbClr val="92D05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DW:</a:t>
          </a:r>
        </a:p>
        <a:p>
          <a:endParaRPr lang="en-US" sz="1100"/>
        </a:p>
        <a:p>
          <a:r>
            <a:rPr lang="en-US" sz="1100"/>
            <a:t>1.5 &lt; DW &lt; 2.5, so serial correlation not likely an issue here.  Output values</a:t>
          </a:r>
          <a:r>
            <a:rPr lang="en-US" sz="1100" baseline="0"/>
            <a:t> do not depend on previous output values.  </a:t>
          </a:r>
          <a:endParaRPr lang="en-US" sz="1100"/>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7</xdr:col>
      <xdr:colOff>219074</xdr:colOff>
      <xdr:row>0</xdr:row>
      <xdr:rowOff>66675</xdr:rowOff>
    </xdr:from>
    <xdr:to>
      <xdr:col>16</xdr:col>
      <xdr:colOff>228599</xdr:colOff>
      <xdr:row>24</xdr:row>
      <xdr:rowOff>57150</xdr:rowOff>
    </xdr:to>
    <xdr:sp macro="" textlink="">
      <xdr:nvSpPr>
        <xdr:cNvPr id="2" name="TextBox 1"/>
        <xdr:cNvSpPr txBox="1"/>
      </xdr:nvSpPr>
      <xdr:spPr>
        <a:xfrm>
          <a:off x="4638674" y="66675"/>
          <a:ext cx="5495925" cy="4562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 product line has</a:t>
          </a:r>
          <a:r>
            <a:rPr lang="en-US" sz="1100" baseline="0"/>
            <a:t> been active from 2010-2012 so far.  </a:t>
          </a:r>
        </a:p>
        <a:p>
          <a:endParaRPr lang="en-US" sz="1100" baseline="0"/>
        </a:p>
        <a:p>
          <a:r>
            <a:rPr lang="en-US" sz="1100"/>
            <a:t>1)</a:t>
          </a:r>
          <a:r>
            <a:rPr lang="en-US" sz="1100" baseline="0"/>
            <a:t>  [10 points] Form a model to estimate LnP.  With what you have learned about statistics testing, you will see that at least 1 variable is not supported by the data.  I suggest you copy the original data before you manipulate them in case you have to go back to previous versions.  You might have to run more than 1 regression until your model satisfies all F &amp; T-tests (see below; only change 1 variable at a time).  </a:t>
          </a:r>
          <a:r>
            <a:rPr lang="en-US" sz="1100" u="sng" baseline="0"/>
            <a:t>Present only your final, refined model to the instructor.  </a:t>
          </a:r>
        </a:p>
        <a:p>
          <a:endParaRPr lang="en-US" sz="1100" baseline="0"/>
        </a:p>
        <a:p>
          <a:r>
            <a:rPr lang="en-US" sz="1100" baseline="0"/>
            <a:t>2)  [5 points]  Interpret R^2</a:t>
          </a:r>
        </a:p>
        <a:p>
          <a:endParaRPr lang="en-US" sz="1100" baseline="0"/>
        </a:p>
        <a:p>
          <a:r>
            <a:rPr lang="en-US" sz="1100" baseline="0"/>
            <a:t>3)  [5 points] Interpret Standard Error of the model (if you're not sure, try converting a predicted LnP to $ while incorporating Standard Error of the model to see what happens).</a:t>
          </a:r>
        </a:p>
        <a:p>
          <a:endParaRPr lang="en-US" sz="1100" baseline="0"/>
        </a:p>
        <a:p>
          <a:r>
            <a:rPr lang="en-US" sz="1100" baseline="0"/>
            <a:t>4)  [10 points] Conduct a full-fledged F-Test (i.e. state your hypotheses, let </a:t>
          </a:r>
          <a:r>
            <a:rPr lang="el-GR" sz="1100" baseline="0"/>
            <a:t>α</a:t>
          </a:r>
          <a:r>
            <a:rPr lang="en-US" sz="1100" baseline="0"/>
            <a:t> = 5%, compare the sample to some boundary - your choice, and state your conclusion).  </a:t>
          </a:r>
        </a:p>
        <a:p>
          <a:endParaRPr lang="en-US" sz="1100" baseline="0"/>
        </a:p>
        <a:p>
          <a:r>
            <a:rPr lang="en-US" sz="1100" baseline="0"/>
            <a:t>5)  [10 points] Conduct a full-fledged T-Test on one RHS variable.  For the remaining ones, you can just state your conclusion.  </a:t>
          </a:r>
        </a:p>
        <a:p>
          <a:endParaRPr lang="en-US" sz="1100" baseline="0"/>
        </a:p>
        <a:p>
          <a:r>
            <a:rPr lang="en-US" sz="1100" baseline="0"/>
            <a:t>6)  [5 points] Calculate the Durbin-Watson (DW) Statistic and state your conclusion.  </a:t>
          </a:r>
        </a:p>
        <a:p>
          <a:endParaRPr lang="en-US" sz="1100" baseline="0"/>
        </a:p>
        <a:p>
          <a:r>
            <a:rPr lang="en-US" sz="1100" baseline="0"/>
            <a:t>7)  [5 points] If Year 2011 or Year 2012 failed the T-Test, what would you do to them?  Explain.  </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4</xdr:col>
      <xdr:colOff>247649</xdr:colOff>
      <xdr:row>25</xdr:row>
      <xdr:rowOff>76201</xdr:rowOff>
    </xdr:from>
    <xdr:to>
      <xdr:col>13</xdr:col>
      <xdr:colOff>9525</xdr:colOff>
      <xdr:row>33</xdr:row>
      <xdr:rowOff>180975</xdr:rowOff>
    </xdr:to>
    <xdr:sp macro="" textlink="">
      <xdr:nvSpPr>
        <xdr:cNvPr id="2" name="TextBox 1"/>
        <xdr:cNvSpPr txBox="1"/>
      </xdr:nvSpPr>
      <xdr:spPr>
        <a:xfrm>
          <a:off x="5562599" y="4905376"/>
          <a:ext cx="5248276" cy="16287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The tests which we have</a:t>
          </a:r>
          <a:r>
            <a:rPr lang="en-US" sz="1100" baseline="0"/>
            <a:t> learned so far are based on metrics (measured numbers).  </a:t>
          </a:r>
        </a:p>
        <a:p>
          <a:endParaRPr lang="en-US" sz="1100" baseline="0"/>
        </a:p>
        <a:p>
          <a:r>
            <a:rPr lang="en-US" sz="1100" baseline="0"/>
            <a:t>But some conditions for a good regression model can be checked visually or otherwise.</a:t>
          </a:r>
        </a:p>
        <a:p>
          <a:endParaRPr lang="en-US" sz="1100" baseline="0"/>
        </a:p>
        <a:p>
          <a:r>
            <a:rPr lang="en-US" sz="1100" b="1" u="sng" baseline="0"/>
            <a:t>First, a good regression model has normally distributed errors (residuals).</a:t>
          </a:r>
          <a:r>
            <a:rPr lang="en-US" sz="1100" baseline="0"/>
            <a:t>  Most data points should be close to your estimate, and progressively fewer are far from your estimate.  The F test from before actually loses power when errors are not normal.</a:t>
          </a:r>
        </a:p>
        <a:p>
          <a:endParaRPr lang="en-US" sz="1100" baseline="0"/>
        </a:p>
        <a:p>
          <a:r>
            <a:rPr lang="en-US" sz="1100" baseline="0"/>
            <a:t>We can make an histogram from the Standard Residuals to see. </a:t>
          </a:r>
          <a:endParaRPr lang="en-US" sz="1100"/>
        </a:p>
      </xdr:txBody>
    </xdr:sp>
    <xdr:clientData/>
  </xdr:twoCellAnchor>
  <xdr:twoCellAnchor>
    <xdr:from>
      <xdr:col>9</xdr:col>
      <xdr:colOff>133350</xdr:colOff>
      <xdr:row>34</xdr:row>
      <xdr:rowOff>195262</xdr:rowOff>
    </xdr:from>
    <xdr:to>
      <xdr:col>16</xdr:col>
      <xdr:colOff>438150</xdr:colOff>
      <xdr:row>49</xdr:row>
      <xdr:rowOff>71437</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466725</xdr:colOff>
      <xdr:row>50</xdr:row>
      <xdr:rowOff>85725</xdr:rowOff>
    </xdr:from>
    <xdr:to>
      <xdr:col>15</xdr:col>
      <xdr:colOff>295275</xdr:colOff>
      <xdr:row>54</xdr:row>
      <xdr:rowOff>171450</xdr:rowOff>
    </xdr:to>
    <xdr:sp macro="" textlink="">
      <xdr:nvSpPr>
        <xdr:cNvPr id="4" name="TextBox 3"/>
        <xdr:cNvSpPr txBox="1"/>
      </xdr:nvSpPr>
      <xdr:spPr>
        <a:xfrm>
          <a:off x="8829675" y="9696450"/>
          <a:ext cx="3486150" cy="847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Does this look like a bell curve?  Somewhat.  Most data gravitate towards</a:t>
          </a:r>
          <a:r>
            <a:rPr lang="en-US" sz="1100" baseline="0"/>
            <a:t> the middle.  There do not appear to be any outliers (figures more than 3 standard deviations from the mean).</a:t>
          </a:r>
          <a:endParaRPr lang="en-US" sz="1100"/>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4</xdr:col>
      <xdr:colOff>276225</xdr:colOff>
      <xdr:row>25</xdr:row>
      <xdr:rowOff>57149</xdr:rowOff>
    </xdr:from>
    <xdr:to>
      <xdr:col>12</xdr:col>
      <xdr:colOff>95250</xdr:colOff>
      <xdr:row>41</xdr:row>
      <xdr:rowOff>47624</xdr:rowOff>
    </xdr:to>
    <xdr:sp macro="" textlink="">
      <xdr:nvSpPr>
        <xdr:cNvPr id="5" name="TextBox 4"/>
        <xdr:cNvSpPr txBox="1"/>
      </xdr:nvSpPr>
      <xdr:spPr>
        <a:xfrm>
          <a:off x="5591175" y="4886324"/>
          <a:ext cx="4695825" cy="3038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Second, variance should be constant (homoskedasticity).  </a:t>
          </a:r>
        </a:p>
        <a:p>
          <a:endParaRPr lang="en-US" sz="1100"/>
        </a:p>
        <a:p>
          <a:r>
            <a:rPr lang="en-US" sz="1100"/>
            <a:t>If variance were to grow as your predicted numbers got bigger, your</a:t>
          </a:r>
          <a:r>
            <a:rPr lang="en-US" sz="1100" baseline="0"/>
            <a:t> model would become less precise over time.  </a:t>
          </a:r>
        </a:p>
        <a:p>
          <a:endParaRPr lang="en-US" sz="1100" baseline="0"/>
        </a:p>
        <a:p>
          <a:r>
            <a:rPr lang="en-US" sz="1100" baseline="0"/>
            <a:t>For example, one assumption in finance is that variance scales with time.  The more time, the more variance, (so the volatility, or standard deviation, rises).  You can easily guess a range of stock prices for a company tomorrow (today $100, tomorrow probably between $95 and $105), but it becomes harder to accurately predict a stock price a year from today (today $100, next year probably between $20 and $180).  Your range of potential prices would have to get progressively bigger.</a:t>
          </a:r>
        </a:p>
        <a:p>
          <a:endParaRPr lang="en-US" sz="1100" baseline="0"/>
        </a:p>
        <a:p>
          <a:r>
            <a:rPr lang="en-US" sz="1100" baseline="0"/>
            <a:t>So we want to see if variance remains constant.  </a:t>
          </a:r>
        </a:p>
        <a:p>
          <a:endParaRPr lang="en-US" sz="1100" baseline="0"/>
        </a:p>
        <a:p>
          <a:r>
            <a:rPr lang="en-US" sz="1100" baseline="0"/>
            <a:t>Plot a Scatterplot with Predicted Quantity on the X-axis and Standard Residuals on the Y-axis.  Is there a pattern of divergence as you go from left to right?</a:t>
          </a:r>
        </a:p>
      </xdr:txBody>
    </xdr:sp>
    <xdr:clientData/>
  </xdr:twoCellAnchor>
  <xdr:twoCellAnchor>
    <xdr:from>
      <xdr:col>4</xdr:col>
      <xdr:colOff>457200</xdr:colOff>
      <xdr:row>41</xdr:row>
      <xdr:rowOff>166687</xdr:rowOff>
    </xdr:from>
    <xdr:to>
      <xdr:col>12</xdr:col>
      <xdr:colOff>152400</xdr:colOff>
      <xdr:row>56</xdr:row>
      <xdr:rowOff>42862</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457200</xdr:colOff>
      <xdr:row>46</xdr:row>
      <xdr:rowOff>9525</xdr:rowOff>
    </xdr:from>
    <xdr:to>
      <xdr:col>15</xdr:col>
      <xdr:colOff>457200</xdr:colOff>
      <xdr:row>51</xdr:row>
      <xdr:rowOff>66675</xdr:rowOff>
    </xdr:to>
    <xdr:sp macro="" textlink="">
      <xdr:nvSpPr>
        <xdr:cNvPr id="7" name="TextBox 6"/>
        <xdr:cNvSpPr txBox="1"/>
      </xdr:nvSpPr>
      <xdr:spPr>
        <a:xfrm>
          <a:off x="10648950" y="8839200"/>
          <a:ext cx="1828800" cy="1009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Both left and right seem about evenly scattered, so probably constant variance.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142875</xdr:colOff>
      <xdr:row>4</xdr:row>
      <xdr:rowOff>85724</xdr:rowOff>
    </xdr:from>
    <xdr:to>
      <xdr:col>12</xdr:col>
      <xdr:colOff>552450</xdr:colOff>
      <xdr:row>27</xdr:row>
      <xdr:rowOff>95250</xdr:rowOff>
    </xdr:to>
    <xdr:sp macro="" textlink="">
      <xdr:nvSpPr>
        <xdr:cNvPr id="2" name="TextBox 1"/>
        <xdr:cNvSpPr txBox="1"/>
      </xdr:nvSpPr>
      <xdr:spPr>
        <a:xfrm>
          <a:off x="142875" y="857249"/>
          <a:ext cx="10029825" cy="43910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Third, the RHS variables should be independent of each other</a:t>
          </a:r>
          <a:r>
            <a:rPr lang="en-US" sz="1100" b="0" u="none"/>
            <a:t>.</a:t>
          </a:r>
        </a:p>
        <a:p>
          <a:endParaRPr lang="en-US" sz="1100" b="0" u="none"/>
        </a:p>
        <a:p>
          <a:r>
            <a:rPr lang="en-US" sz="1100" b="0" u="none"/>
            <a:t>This</a:t>
          </a:r>
          <a:r>
            <a:rPr lang="en-US" sz="1100" b="0" u="none" baseline="0"/>
            <a:t> condition is often violated but also often easy to fix.  When RHS variables correlate with each other (multicollinearity), their coefficients are biased.</a:t>
          </a:r>
        </a:p>
        <a:p>
          <a:endParaRPr lang="en-US" sz="1100" b="0" u="none" baseline="0"/>
        </a:p>
        <a:p>
          <a:r>
            <a:rPr lang="en-US" sz="1100" b="0" i="1" u="none" baseline="0"/>
            <a:t>Simple example:  Suppose you have a revenue model:  Revenue = $5*#Hamburgers + $2*#Fries.  </a:t>
          </a:r>
        </a:p>
        <a:p>
          <a:endParaRPr lang="en-US" sz="1100" b="0" i="1" u="none" baseline="0"/>
        </a:p>
        <a:p>
          <a:r>
            <a:rPr lang="en-US" sz="1100" b="0" i="1" u="none" baseline="0"/>
            <a:t>According to the model, if you sell 1 Hamburger, you make $5 revenue.  But's not really true.  When you sell 1 Hamburger, the buyer almost always buys fries with it.  So when you sell 1 Hamburger in practice, you very likely make $7 revenue.  In my Top Bun example in a previous quiz, when Mitchell loses the last hamburger, you don't lose just the revenue of the hamburger; you also lose the revenue from fries since the customer wouldn't want either item a la carte.  The two are highly postively correlated, so you could fix the model by combining them into 1 variable:  Revenue = $7*#Meals</a:t>
          </a:r>
        </a:p>
        <a:p>
          <a:endParaRPr lang="en-US" sz="1100" b="0" u="none" baseline="0"/>
        </a:p>
        <a:p>
          <a:r>
            <a:rPr lang="en-US" sz="1100" b="1" u="none" baseline="0"/>
            <a:t>Detecting Multicollinearity, the lack of independence:</a:t>
          </a:r>
        </a:p>
        <a:p>
          <a:endParaRPr lang="en-US" sz="1100" b="0" u="none" baseline="0"/>
        </a:p>
        <a:p>
          <a:r>
            <a:rPr lang="en-US" sz="1100" b="0" u="none" baseline="0"/>
            <a:t>First, you can go back to the original data and use an analysis tool (I used Excel Data Analysis Toolpak "Correlation") to see if the input variables correlate with each other.  </a:t>
          </a:r>
        </a:p>
        <a:p>
          <a:endParaRPr lang="en-US" sz="1100" b="0" u="none" baseline="0"/>
        </a:p>
        <a:p>
          <a:r>
            <a:rPr lang="en-US" sz="1100" b="0" u="none" baseline="0"/>
            <a:t>Ideally, correlation with another variable should be 0, but that is not realistic.  Price and Income's correlation is quite close to 0, so they are likely independent of each other.  But Internet Advertising has some positive relationship with both (when one goes up, so does the other).  </a:t>
          </a:r>
        </a:p>
        <a:p>
          <a:endParaRPr lang="en-US" sz="1100" b="0" u="none" baseline="0"/>
        </a:p>
        <a:p>
          <a:r>
            <a:rPr lang="en-US" sz="1100" b="0" u="none" baseline="0"/>
            <a:t>Can this be helped?  In the Top Bun example, highly positively correlated variables could just be combined.  Other variables could be helped by adding another variable that simply multiplies them togther (polynomial equation).  In the case example, we could add a variable called "Internet Advertising * Price."  In the regression, its coefficient would help adjust the model to accommodate for their correlation.</a:t>
          </a:r>
        </a:p>
        <a:p>
          <a:endParaRPr lang="en-US" sz="1100" b="0" u="none" baseline="0"/>
        </a:p>
        <a:p>
          <a:r>
            <a:rPr lang="en-US" sz="1100" b="0" u="none" baseline="0"/>
            <a:t>If you find that some RHS variables are complements of each other (they total some fixed number), you can drop one of them.  You might have seen this happen if you have put all mutually exclusive dummy variables into a regression model.</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0</xdr:col>
      <xdr:colOff>171450</xdr:colOff>
      <xdr:row>0</xdr:row>
      <xdr:rowOff>66675</xdr:rowOff>
    </xdr:from>
    <xdr:to>
      <xdr:col>12</xdr:col>
      <xdr:colOff>285750</xdr:colOff>
      <xdr:row>26</xdr:row>
      <xdr:rowOff>85725</xdr:rowOff>
    </xdr:to>
    <xdr:sp macro="" textlink="">
      <xdr:nvSpPr>
        <xdr:cNvPr id="3" name="TextBox 2"/>
        <xdr:cNvSpPr txBox="1"/>
      </xdr:nvSpPr>
      <xdr:spPr>
        <a:xfrm>
          <a:off x="171450" y="66675"/>
          <a:ext cx="7429500" cy="497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Endogeneity</a:t>
          </a:r>
        </a:p>
        <a:p>
          <a:endParaRPr lang="en-US" sz="1100" b="1"/>
        </a:p>
        <a:p>
          <a:r>
            <a:rPr lang="en-US" sz="1100" b="0"/>
            <a:t>Endogeneity is when the output variable also influences the input</a:t>
          </a:r>
          <a:r>
            <a:rPr lang="en-US" sz="1100" b="0" baseline="0"/>
            <a:t> variable.  </a:t>
          </a:r>
        </a:p>
        <a:p>
          <a:endParaRPr lang="en-US" sz="1100" b="0" baseline="0"/>
        </a:p>
        <a:p>
          <a:r>
            <a:rPr lang="en-US" sz="1100" b="0" baseline="0"/>
            <a:t>For example, in demand models, you often have Quantity = Intercept + </a:t>
          </a:r>
          <a:r>
            <a:rPr lang="el-GR" sz="1100" b="0" baseline="0"/>
            <a:t>β</a:t>
          </a:r>
          <a:r>
            <a:rPr lang="en-US" sz="1100" b="0" baseline="0"/>
            <a:t>*Price + other stuff.  You let Price be an input variable which correlates with Quantity.</a:t>
          </a:r>
        </a:p>
        <a:p>
          <a:endParaRPr lang="en-US" sz="1100" b="0" baseline="0"/>
        </a:p>
        <a:p>
          <a:r>
            <a:rPr lang="en-US" sz="1100" b="0" baseline="0"/>
            <a:t>But basic economics says that Quantity also affects Price.  In John Steinbeck's novel, </a:t>
          </a:r>
          <a:r>
            <a:rPr lang="en-US" sz="1100" b="0" u="sng" baseline="0"/>
            <a:t>The Grapes of Wrath</a:t>
          </a:r>
          <a:r>
            <a:rPr lang="en-US" sz="1100" b="0" u="none" baseline="0"/>
            <a:t>, the farm workers purposely tossed good fruit into the river to cut the supply and raise prices.  </a:t>
          </a:r>
        </a:p>
        <a:p>
          <a:endParaRPr lang="en-US" sz="1100" b="0" u="none" baseline="0"/>
        </a:p>
        <a:p>
          <a:r>
            <a:rPr lang="en-US" sz="1100" b="0" u="none" baseline="0"/>
            <a:t>When both the input and output have this circular relationship, the coefficients from linear regression become biased and potentially unreliable.  </a:t>
          </a:r>
        </a:p>
        <a:p>
          <a:endParaRPr lang="en-US" sz="1100" b="0" u="none" baseline="0"/>
        </a:p>
        <a:p>
          <a:r>
            <a:rPr lang="en-US" sz="1100" b="1" u="none" baseline="0"/>
            <a:t>How can we help?</a:t>
          </a:r>
        </a:p>
        <a:p>
          <a:endParaRPr lang="en-US" sz="1100" b="1" u="none" baseline="0"/>
        </a:p>
        <a:p>
          <a:r>
            <a:rPr lang="en-US" sz="1100" b="0" u="none" baseline="0"/>
            <a:t>Form a separate model.  If you can forecast prices without letting quantity affect it, the circular relationship breaks.  One method is to use a 2-Stage Regression.  </a:t>
          </a:r>
        </a:p>
        <a:p>
          <a:endParaRPr lang="en-US" sz="1100" b="0" u="none" baseline="0"/>
        </a:p>
        <a:p>
          <a:r>
            <a:rPr lang="en-US" sz="1100" b="0" u="none" baseline="0"/>
            <a:t>In the first stage, you use variables other than quantity that could effectively forecast price.  Now Price no longer depends on Quantity.</a:t>
          </a:r>
        </a:p>
        <a:p>
          <a:endParaRPr lang="en-US" sz="1100" b="0" u="none" baseline="0"/>
        </a:p>
        <a:p>
          <a:r>
            <a:rPr lang="en-US" sz="1100" b="0" u="none" baseline="0"/>
            <a:t>In the second stage, you take those forecasted Price values and your other RHS variables to forecast Quantity.  Because Price is estimated, you increase variance in the model (you lose some power of information), but you also mitigate the endogeneity problem.  </a:t>
          </a:r>
        </a:p>
        <a:p>
          <a:endParaRPr lang="en-US" sz="1100" b="0" u="none" baseline="0"/>
        </a:p>
        <a:p>
          <a:r>
            <a:rPr lang="en-US" sz="1100" b="0" u="none" baseline="0"/>
            <a:t>2-Stage Regression is an advanced regression method which warrants its own chapter, given the proofs and various statistics tests for it.  However, in a later chapter, we will learn Hedonic Pricing, which could be used as the 1st stage of a 2-stage demand regression.</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0</xdr:col>
      <xdr:colOff>247650</xdr:colOff>
      <xdr:row>0</xdr:row>
      <xdr:rowOff>76200</xdr:rowOff>
    </xdr:from>
    <xdr:to>
      <xdr:col>7</xdr:col>
      <xdr:colOff>114300</xdr:colOff>
      <xdr:row>7</xdr:row>
      <xdr:rowOff>19050</xdr:rowOff>
    </xdr:to>
    <xdr:sp macro="" textlink="">
      <xdr:nvSpPr>
        <xdr:cNvPr id="2" name="TextBox 1"/>
        <xdr:cNvSpPr txBox="1"/>
      </xdr:nvSpPr>
      <xdr:spPr>
        <a:xfrm>
          <a:off x="247650" y="76200"/>
          <a:ext cx="4133850" cy="1276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Never mind.  No quiz here.  I whipped you hard enough last time.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5</xdr:col>
      <xdr:colOff>171450</xdr:colOff>
      <xdr:row>0</xdr:row>
      <xdr:rowOff>38099</xdr:rowOff>
    </xdr:from>
    <xdr:to>
      <xdr:col>14</xdr:col>
      <xdr:colOff>352425</xdr:colOff>
      <xdr:row>25</xdr:row>
      <xdr:rowOff>85725</xdr:rowOff>
    </xdr:to>
    <xdr:sp macro="" textlink="">
      <xdr:nvSpPr>
        <xdr:cNvPr id="2" name="TextBox 1"/>
        <xdr:cNvSpPr txBox="1"/>
      </xdr:nvSpPr>
      <xdr:spPr>
        <a:xfrm>
          <a:off x="3219450" y="38099"/>
          <a:ext cx="5667375" cy="50006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Heuristic Testing</a:t>
          </a:r>
        </a:p>
        <a:p>
          <a:endParaRPr lang="en-US" sz="1100" b="1"/>
        </a:p>
        <a:p>
          <a:r>
            <a:rPr lang="en-US" sz="1100" b="0"/>
            <a:t>Question:  Do you really think that every data practitioner</a:t>
          </a:r>
          <a:r>
            <a:rPr lang="en-US" sz="1100" b="0" baseline="0"/>
            <a:t> uses a bunch of statistics tests to assess and fine-tune their models?  </a:t>
          </a:r>
        </a:p>
        <a:p>
          <a:endParaRPr lang="en-US" sz="1100" b="0" baseline="0"/>
        </a:p>
        <a:p>
          <a:r>
            <a:rPr lang="en-US" sz="1100" b="0" baseline="0"/>
            <a:t>Moody's, which assigns grades to publicly-traded bonds, does not always use variables which pass statistics tests.  They argue that there is a difference between what an academic thinks is effective and what a practitioner thinks is effective.  </a:t>
          </a:r>
        </a:p>
        <a:p>
          <a:endParaRPr lang="en-US" sz="1100" b="0" baseline="0"/>
        </a:p>
        <a:p>
          <a:r>
            <a:rPr lang="en-US" sz="1100" b="0" baseline="0"/>
            <a:t>One consideration is that the academics who worked on default models (e.g. Altman) had a small sample, while the practitioners had a much larger sample.  Quite different conditions.</a:t>
          </a:r>
        </a:p>
        <a:p>
          <a:endParaRPr lang="en-US" sz="1100" b="0" baseline="0"/>
        </a:p>
        <a:p>
          <a:r>
            <a:rPr lang="en-US" sz="1100" b="0" baseline="0"/>
            <a:t>Practitioners have more access to empirical data and can therefore test their predictive models against actual data instead of using statistics testing (they really do both).   Their models must pass the crucible of historical data, and they refine their models as new data show changes.  That's heuristic learning.  A lot of trial-and-error based on actual data.</a:t>
          </a:r>
        </a:p>
        <a:p>
          <a:endParaRPr lang="en-US" sz="1100" b="0" baseline="0"/>
        </a:p>
        <a:p>
          <a:r>
            <a:rPr lang="en-US" sz="1100" b="0" baseline="0"/>
            <a:t>We can do that, too, with a holdout sample.</a:t>
          </a:r>
        </a:p>
        <a:p>
          <a:endParaRPr lang="en-US" sz="1100" b="0" baseline="0"/>
        </a:p>
        <a:p>
          <a:r>
            <a:rPr lang="en-US" sz="1100" b="1" baseline="0"/>
            <a:t>Holdout Sample</a:t>
          </a:r>
        </a:p>
        <a:p>
          <a:endParaRPr lang="en-US" sz="1100" b="0" baseline="0"/>
        </a:p>
        <a:p>
          <a:r>
            <a:rPr lang="en-US" sz="1100" b="0" baseline="0"/>
            <a:t>1)  Take historical data, like on the left.</a:t>
          </a:r>
        </a:p>
        <a:p>
          <a:endParaRPr lang="en-US" sz="1100" b="0" baseline="0"/>
        </a:p>
        <a:p>
          <a:r>
            <a:rPr lang="en-US" sz="1100" b="0" baseline="0"/>
            <a:t>2)  Run a regression on some, but not all, data.  Let's do the first 20 periods.</a:t>
          </a:r>
        </a:p>
        <a:p>
          <a:endParaRPr lang="en-US" sz="1100" b="0" baseline="0"/>
        </a:p>
        <a:p>
          <a:r>
            <a:rPr lang="en-US" sz="1100" b="0" baseline="0"/>
            <a:t>3)  Use the model to predict the last 10 periods and see how they compare to the actual data.</a:t>
          </a:r>
        </a:p>
        <a:p>
          <a:endParaRPr lang="en-US" sz="1100" b="0" baseline="0"/>
        </a:p>
        <a:p>
          <a:endParaRPr lang="en-US" sz="1100" b="0" baseline="0"/>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581025</xdr:colOff>
      <xdr:row>14</xdr:row>
      <xdr:rowOff>28575</xdr:rowOff>
    </xdr:from>
    <xdr:to>
      <xdr:col>7</xdr:col>
      <xdr:colOff>523875</xdr:colOff>
      <xdr:row>20</xdr:row>
      <xdr:rowOff>38100</xdr:rowOff>
    </xdr:to>
    <xdr:sp macro="" textlink="">
      <xdr:nvSpPr>
        <xdr:cNvPr id="3" name="TextBox 2"/>
        <xdr:cNvSpPr txBox="1"/>
      </xdr:nvSpPr>
      <xdr:spPr>
        <a:xfrm>
          <a:off x="581025" y="2886075"/>
          <a:ext cx="4210050" cy="11525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is more a test of how well you do at spreadsheets than</a:t>
          </a:r>
          <a:r>
            <a:rPr lang="en-US" sz="1100" baseline="0"/>
            <a:t> anything else.  I have copied and pasted (transposed) the model coefficients from the regression report.  Using Sumproduct() and some locking features, I have quickly calculated the Predicted Quantities.  As a habit, double-click the cells whenever you auto-fill (drag) to make sure the correct cells are highlighted.</a:t>
          </a:r>
          <a:endParaRPr lang="en-US" sz="1100"/>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0</xdr:col>
      <xdr:colOff>342900</xdr:colOff>
      <xdr:row>14</xdr:row>
      <xdr:rowOff>0</xdr:rowOff>
    </xdr:from>
    <xdr:to>
      <xdr:col>12</xdr:col>
      <xdr:colOff>19050</xdr:colOff>
      <xdr:row>23</xdr:row>
      <xdr:rowOff>104775</xdr:rowOff>
    </xdr:to>
    <xdr:sp macro="" textlink="">
      <xdr:nvSpPr>
        <xdr:cNvPr id="3" name="TextBox 2"/>
        <xdr:cNvSpPr txBox="1"/>
      </xdr:nvSpPr>
      <xdr:spPr>
        <a:xfrm>
          <a:off x="342900" y="2857500"/>
          <a:ext cx="3552825" cy="1819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Are the predicted quantities close enough?  Let's measure</a:t>
          </a:r>
          <a:r>
            <a:rPr lang="en-US" sz="1100" baseline="0"/>
            <a:t> using RMSE:  Root Mean Squared Error.  </a:t>
          </a:r>
        </a:p>
        <a:p>
          <a:endParaRPr lang="en-US" sz="1100" baseline="0"/>
        </a:p>
        <a:p>
          <a:r>
            <a:rPr lang="en-US" sz="1100" baseline="0"/>
            <a:t>It's a good name:  you calculate it working backwards.</a:t>
          </a:r>
        </a:p>
        <a:p>
          <a:endParaRPr lang="en-US" sz="1100" baseline="0"/>
        </a:p>
        <a:p>
          <a:r>
            <a:rPr lang="en-US" sz="1100" baseline="0"/>
            <a:t>1)  Get the error (Gimme an E)</a:t>
          </a:r>
        </a:p>
        <a:p>
          <a:r>
            <a:rPr lang="en-US" sz="1100" baseline="0"/>
            <a:t>2)  Square the error (Gimme an S)</a:t>
          </a:r>
        </a:p>
        <a:p>
          <a:r>
            <a:rPr lang="en-US" sz="1100" baseline="0"/>
            <a:t>3)  Get the mean of Step 2 (Gimme an M)</a:t>
          </a:r>
        </a:p>
        <a:p>
          <a:r>
            <a:rPr lang="en-US" sz="1100" baseline="0"/>
            <a:t>4)  Square-root the answer of Step 3 (Gimme an R)</a:t>
          </a:r>
        </a:p>
        <a:p>
          <a:r>
            <a:rPr lang="en-US" sz="1100" baseline="0"/>
            <a:t>Observe the Table from left to right for demonstration.</a:t>
          </a:r>
          <a:endParaRPr lang="en-US" sz="1100"/>
        </a:p>
      </xdr:txBody>
    </xdr:sp>
    <xdr:clientData/>
  </xdr:twoCellAnchor>
  <xdr:twoCellAnchor>
    <xdr:from>
      <xdr:col>14</xdr:col>
      <xdr:colOff>76200</xdr:colOff>
      <xdr:row>2</xdr:row>
      <xdr:rowOff>133350</xdr:rowOff>
    </xdr:from>
    <xdr:to>
      <xdr:col>20</xdr:col>
      <xdr:colOff>447675</xdr:colOff>
      <xdr:row>5</xdr:row>
      <xdr:rowOff>171450</xdr:rowOff>
    </xdr:to>
    <xdr:sp macro="" textlink="">
      <xdr:nvSpPr>
        <xdr:cNvPr id="4" name="TextBox 3"/>
        <xdr:cNvSpPr txBox="1"/>
      </xdr:nvSpPr>
      <xdr:spPr>
        <a:xfrm>
          <a:off x="5172075" y="514350"/>
          <a:ext cx="4029075" cy="800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RMSE:</a:t>
          </a:r>
          <a:r>
            <a:rPr lang="en-US" sz="1100" baseline="0"/>
            <a:t>  "On average, during the trial period, we were off by 5.22 units."  That's pretty darn good, I think.</a:t>
          </a:r>
          <a:endParaRPr lang="en-US" sz="1100"/>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342900</xdr:colOff>
      <xdr:row>14</xdr:row>
      <xdr:rowOff>0</xdr:rowOff>
    </xdr:from>
    <xdr:to>
      <xdr:col>13</xdr:col>
      <xdr:colOff>66675</xdr:colOff>
      <xdr:row>23</xdr:row>
      <xdr:rowOff>104775</xdr:rowOff>
    </xdr:to>
    <xdr:sp macro="" textlink="">
      <xdr:nvSpPr>
        <xdr:cNvPr id="2" name="TextBox 1"/>
        <xdr:cNvSpPr txBox="1"/>
      </xdr:nvSpPr>
      <xdr:spPr>
        <a:xfrm>
          <a:off x="342900" y="2857500"/>
          <a:ext cx="4371975" cy="1819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aseline="0"/>
            <a:t>Alternatively, you can use MAPE (Mean Absolute Percentage Error).  </a:t>
          </a:r>
        </a:p>
        <a:p>
          <a:endParaRPr lang="en-US" sz="1100" baseline="0"/>
        </a:p>
        <a:p>
          <a:r>
            <a:rPr lang="en-US" sz="1100" baseline="0"/>
            <a:t>You calculate it working backwards with the name:</a:t>
          </a:r>
        </a:p>
        <a:p>
          <a:endParaRPr lang="en-US" sz="1100" baseline="0"/>
        </a:p>
        <a:p>
          <a:r>
            <a:rPr lang="en-US" sz="1100" baseline="0"/>
            <a:t>1)  Get the Error (Gimme an E)</a:t>
          </a:r>
        </a:p>
        <a:p>
          <a:r>
            <a:rPr lang="en-US" sz="1100" baseline="0"/>
            <a:t>2)  Get the Percentage of Error = [Error/Actual*100] (Gimme a P)</a:t>
          </a:r>
        </a:p>
        <a:p>
          <a:r>
            <a:rPr lang="en-US" sz="1100" baseline="0"/>
            <a:t>3)  Get the Absolute Value of Step 2 (Gimme an A)</a:t>
          </a:r>
        </a:p>
        <a:p>
          <a:r>
            <a:rPr lang="en-US" sz="1100" baseline="0"/>
            <a:t>4)  Get the Mean of Step 3 (Gimme an M)</a:t>
          </a:r>
        </a:p>
        <a:p>
          <a:endParaRPr lang="en-US" sz="1100" baseline="0"/>
        </a:p>
        <a:p>
          <a:r>
            <a:rPr lang="en-US" sz="1100" baseline="0"/>
            <a:t>See the columns from left to right.</a:t>
          </a:r>
        </a:p>
      </xdr:txBody>
    </xdr:sp>
    <xdr:clientData/>
  </xdr:twoCellAnchor>
  <xdr:twoCellAnchor>
    <xdr:from>
      <xdr:col>14</xdr:col>
      <xdr:colOff>76200</xdr:colOff>
      <xdr:row>2</xdr:row>
      <xdr:rowOff>133350</xdr:rowOff>
    </xdr:from>
    <xdr:to>
      <xdr:col>20</xdr:col>
      <xdr:colOff>447675</xdr:colOff>
      <xdr:row>9</xdr:row>
      <xdr:rowOff>38100</xdr:rowOff>
    </xdr:to>
    <xdr:sp macro="" textlink="">
      <xdr:nvSpPr>
        <xdr:cNvPr id="3" name="TextBox 2"/>
        <xdr:cNvSpPr txBox="1"/>
      </xdr:nvSpPr>
      <xdr:spPr>
        <a:xfrm>
          <a:off x="5334000" y="514350"/>
          <a:ext cx="4029075" cy="1428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MAPE:  "On average, we were off by 0.43% in the trial period."</a:t>
          </a:r>
          <a:r>
            <a:rPr lang="en-US" sz="1100" baseline="0"/>
            <a:t>  That's pretty amazing.</a:t>
          </a:r>
        </a:p>
        <a:p>
          <a:endParaRPr lang="en-US" sz="1100" baseline="0"/>
        </a:p>
        <a:p>
          <a:r>
            <a:rPr lang="en-US" sz="1100"/>
            <a:t>You</a:t>
          </a:r>
          <a:r>
            <a:rPr lang="en-US" sz="1100" baseline="0"/>
            <a:t> can see that MAPE is a more intuitive measure of precision than RMSE, but MAPE is harder to compute because of those absolute values.</a:t>
          </a:r>
          <a:endParaRPr lang="en-US" sz="1100"/>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476250</xdr:colOff>
      <xdr:row>0</xdr:row>
      <xdr:rowOff>171450</xdr:rowOff>
    </xdr:from>
    <xdr:to>
      <xdr:col>11</xdr:col>
      <xdr:colOff>581025</xdr:colOff>
      <xdr:row>10</xdr:row>
      <xdr:rowOff>104776</xdr:rowOff>
    </xdr:to>
    <xdr:sp macro="" textlink="">
      <xdr:nvSpPr>
        <xdr:cNvPr id="2" name="TextBox 1"/>
        <xdr:cNvSpPr txBox="1"/>
      </xdr:nvSpPr>
      <xdr:spPr>
        <a:xfrm>
          <a:off x="3829050" y="171450"/>
          <a:ext cx="3762375" cy="20288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1) [5 points] Form</a:t>
          </a:r>
          <a:r>
            <a:rPr lang="en-US" sz="1100" baseline="0"/>
            <a:t> a model to forecast Quantity, </a:t>
          </a:r>
          <a:r>
            <a:rPr lang="en-US" sz="1100" u="sng" baseline="0"/>
            <a:t>using only the first 2 years of data</a:t>
          </a:r>
          <a:r>
            <a:rPr lang="en-US" sz="1100" baseline="0"/>
            <a:t>.  It must pass an F-Test &amp; T-Tests for which </a:t>
          </a:r>
          <a:r>
            <a:rPr lang="el-GR" sz="1100" baseline="0"/>
            <a:t>α</a:t>
          </a:r>
          <a:r>
            <a:rPr lang="en-US" sz="1100" baseline="0"/>
            <a:t> = 0.10.</a:t>
          </a:r>
        </a:p>
        <a:p>
          <a:endParaRPr lang="en-US" sz="1100" baseline="0"/>
        </a:p>
        <a:p>
          <a:r>
            <a:rPr lang="en-US" sz="1100" baseline="0"/>
            <a:t>2) [5 points] Using your model, forecast Quantities for the months in 2012.  </a:t>
          </a:r>
        </a:p>
        <a:p>
          <a:endParaRPr lang="en-US" sz="1100" baseline="0"/>
        </a:p>
        <a:p>
          <a:r>
            <a:rPr lang="en-US" sz="1100" baseline="0"/>
            <a:t>3) [10 points] Calculate RMSE and interpret it.</a:t>
          </a:r>
        </a:p>
        <a:p>
          <a:endParaRPr lang="en-US" sz="1100" baseline="0"/>
        </a:p>
        <a:p>
          <a:r>
            <a:rPr lang="en-US" sz="1100" baseline="0"/>
            <a:t>4) [10 points] Calculate MAPE and interpret it.</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18</xdr:col>
      <xdr:colOff>104774</xdr:colOff>
      <xdr:row>0</xdr:row>
      <xdr:rowOff>38100</xdr:rowOff>
    </xdr:from>
    <xdr:to>
      <xdr:col>31</xdr:col>
      <xdr:colOff>571499</xdr:colOff>
      <xdr:row>31</xdr:row>
      <xdr:rowOff>28576</xdr:rowOff>
    </xdr:to>
    <xdr:sp macro="" textlink="">
      <xdr:nvSpPr>
        <xdr:cNvPr id="2" name="TextBox 1"/>
        <xdr:cNvSpPr txBox="1"/>
      </xdr:nvSpPr>
      <xdr:spPr>
        <a:xfrm>
          <a:off x="4029074" y="38100"/>
          <a:ext cx="8391525" cy="60864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Hedonic Pricing</a:t>
          </a:r>
        </a:p>
        <a:p>
          <a:endParaRPr lang="en-US" sz="1100" b="1"/>
        </a:p>
        <a:p>
          <a:r>
            <a:rPr lang="en-US" sz="1100" b="0"/>
            <a:t>You have seen a couple of examples of hedonic</a:t>
          </a:r>
          <a:r>
            <a:rPr lang="en-US" sz="1100" b="0" baseline="0"/>
            <a:t> pricing already.</a:t>
          </a:r>
        </a:p>
        <a:p>
          <a:endParaRPr lang="en-US" sz="1100" b="0" baseline="0"/>
        </a:p>
        <a:p>
          <a:r>
            <a:rPr lang="en-US" sz="1100" b="1" baseline="0"/>
            <a:t>What is it:</a:t>
          </a:r>
        </a:p>
        <a:p>
          <a:endParaRPr lang="en-US" sz="1100" b="0" baseline="0"/>
        </a:p>
        <a:p>
          <a:r>
            <a:rPr lang="en-US" sz="1100" b="0" baseline="0"/>
            <a:t>It is using linear regression to predict prices based on measurable attributes.</a:t>
          </a:r>
        </a:p>
        <a:p>
          <a:endParaRPr lang="en-US" sz="1100" b="0" baseline="0"/>
        </a:p>
        <a:p>
          <a:r>
            <a:rPr lang="en-US" sz="1100" b="1" baseline="0"/>
            <a:t>Why is it important:</a:t>
          </a:r>
        </a:p>
        <a:p>
          <a:endParaRPr lang="en-US" sz="1100" b="0" baseline="0"/>
        </a:p>
        <a:p>
          <a:r>
            <a:rPr lang="en-US" sz="1100" b="0" baseline="0"/>
            <a:t>This enables you to price new products when you already know the attributes of the product.  This is more likely to resonate with a serious buyer than ignorant methods such as "cost-plus."  It is supposed to appeal to real buying motives, if you have a good model.  </a:t>
          </a:r>
        </a:p>
        <a:p>
          <a:endParaRPr lang="en-US" sz="1100" b="0" baseline="0"/>
        </a:p>
        <a:p>
          <a:r>
            <a:rPr lang="en-US" sz="1100" b="1" baseline="0"/>
            <a:t>How to do it</a:t>
          </a:r>
          <a:r>
            <a:rPr lang="en-US" sz="1100" b="1" baseline="0">
              <a:solidFill>
                <a:srgbClr val="FF0000"/>
              </a:solidFill>
            </a:rPr>
            <a:t>/Fictional Example:</a:t>
          </a:r>
        </a:p>
        <a:p>
          <a:endParaRPr lang="en-US" sz="1100" b="0" baseline="0"/>
        </a:p>
        <a:p>
          <a:r>
            <a:rPr lang="en-US" sz="1100" b="0" baseline="0"/>
            <a:t>1)  Gather data based on actual purchase prices (what the customer actually paid for the product, not listed prices).  </a:t>
          </a:r>
        </a:p>
        <a:p>
          <a:r>
            <a:rPr lang="en-US" sz="1100" b="0" baseline="0">
              <a:solidFill>
                <a:srgbClr val="FF0000"/>
              </a:solidFill>
            </a:rPr>
            <a:t>Here are 20 historical prices of purchases in the US for Poop Dawg's experimental CD Albums.  This brand line of music, started in 2010, is exclusively on disc and named, "You Can't Burn This, But Some Tried to Smoke It" (Greg supports a drug-free America).  Most purchases listed here are each for a different album, though better data samples might include different prices for the same quality-product.  </a:t>
          </a:r>
        </a:p>
        <a:p>
          <a:endParaRPr lang="en-US" sz="1100" b="0" baseline="0"/>
        </a:p>
        <a:p>
          <a:r>
            <a:rPr lang="en-US" sz="1100" b="0" baseline="0"/>
            <a:t>2)  Gather data based on attributes you could measure for those products sold.</a:t>
          </a:r>
        </a:p>
        <a:p>
          <a:r>
            <a:rPr lang="en-US" sz="1100" b="0" baseline="0">
              <a:solidFill>
                <a:srgbClr val="FF0000"/>
              </a:solidFill>
            </a:rPr>
            <a:t>You think that Poop Dawg buyers might value wit, rhythm, and bass qualities (these are measured on indices by some research group).  You also think that distribution under the Criority Records label might have an impact on willingness to buy.  </a:t>
          </a:r>
        </a:p>
        <a:p>
          <a:endParaRPr lang="en-US" sz="1100" b="0" baseline="0"/>
        </a:p>
        <a:p>
          <a:r>
            <a:rPr lang="en-US" sz="1100" b="0" baseline="0"/>
            <a:t>3)  Control for Location and Time.  This is because people's preferences vary across location (cultures) and time (obsolesence/inflation). </a:t>
          </a:r>
        </a:p>
        <a:p>
          <a:r>
            <a:rPr lang="en-US" sz="1100" b="0" baseline="0">
              <a:solidFill>
                <a:srgbClr val="FF0000"/>
              </a:solidFill>
            </a:rPr>
            <a:t>You believe that geographically the major distinction is between the West Coast and East Coast.  Since they are mutually exclusive, you only need 1 dummy variable.  You also control for time by years.  Since they are mutually exclusive, you leave out 2010 and have a dummy variable for each of the other 3 years.  </a:t>
          </a:r>
        </a:p>
        <a:p>
          <a:endParaRPr lang="en-US" sz="1100" b="0" baseline="0"/>
        </a:p>
        <a:p>
          <a:r>
            <a:rPr lang="en-US" sz="1100" b="0"/>
            <a:t>4)  Run</a:t>
          </a:r>
          <a:r>
            <a:rPr lang="en-US" sz="1100" b="0" baseline="0"/>
            <a:t> a regression, transforming variables and sorting them using statistics tests and managerial judgment.  But keep your control variables in the model!</a:t>
          </a:r>
        </a:p>
        <a:p>
          <a:endParaRPr lang="en-US" sz="1100" b="0" baseline="0"/>
        </a:p>
        <a:p>
          <a:r>
            <a:rPr lang="en-US" sz="1100" b="0" baseline="0"/>
            <a:t>5)  (Optional):  Use statistics tests to determine whether you can shortcut some variables (e.g. use only 1 variable for time instead of using many dummy variables for each year).</a:t>
          </a:r>
          <a:endParaRPr lang="en-US" sz="1100" b="0"/>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6</xdr:col>
      <xdr:colOff>333375</xdr:colOff>
      <xdr:row>0</xdr:row>
      <xdr:rowOff>152401</xdr:rowOff>
    </xdr:from>
    <xdr:to>
      <xdr:col>13</xdr:col>
      <xdr:colOff>542925</xdr:colOff>
      <xdr:row>10</xdr:row>
      <xdr:rowOff>123826</xdr:rowOff>
    </xdr:to>
    <xdr:sp macro="" textlink="">
      <xdr:nvSpPr>
        <xdr:cNvPr id="2" name="TextBox 1"/>
        <xdr:cNvSpPr txBox="1"/>
      </xdr:nvSpPr>
      <xdr:spPr>
        <a:xfrm>
          <a:off x="6210300" y="152401"/>
          <a:ext cx="4476750" cy="190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Here is my best linear model</a:t>
          </a:r>
          <a:r>
            <a:rPr lang="en-US" sz="1100" baseline="0"/>
            <a:t> and some findings:</a:t>
          </a:r>
        </a:p>
        <a:p>
          <a:endParaRPr lang="en-US" sz="1100" baseline="0"/>
        </a:p>
        <a:p>
          <a:r>
            <a:rPr lang="en-US" sz="1100" baseline="0"/>
            <a:t>Wit:  For every 1 index point of Wit, you gain $1, solely due to Wit.</a:t>
          </a:r>
        </a:p>
        <a:p>
          <a:endParaRPr lang="en-US" sz="1100" baseline="0"/>
        </a:p>
        <a:p>
          <a:r>
            <a:rPr lang="en-US" sz="1100" baseline="0"/>
            <a:t>Criority Records:  If the album is distributed on the "Criority Records" label, you gain on average $1.43 more than if you used another label, all else equal.</a:t>
          </a:r>
        </a:p>
        <a:p>
          <a:endParaRPr lang="en-US" sz="1100" baseline="0"/>
        </a:p>
        <a:p>
          <a:r>
            <a:rPr lang="en-US" sz="1100"/>
            <a:t>West Side:  Listeners on the West Coast would pay about</a:t>
          </a:r>
          <a:r>
            <a:rPr lang="en-US" sz="1100" baseline="0"/>
            <a:t> $2 more than listeners on the East Coast.</a:t>
          </a:r>
        </a:p>
        <a:p>
          <a:endParaRPr lang="en-US" sz="1100" baseline="0"/>
        </a:p>
        <a:p>
          <a:endParaRPr lang="en-US" sz="1100"/>
        </a:p>
      </xdr:txBody>
    </xdr:sp>
    <xdr:clientData/>
  </xdr:twoCellAnchor>
  <xdr:twoCellAnchor>
    <xdr:from>
      <xdr:col>9</xdr:col>
      <xdr:colOff>219074</xdr:colOff>
      <xdr:row>11</xdr:row>
      <xdr:rowOff>66676</xdr:rowOff>
    </xdr:from>
    <xdr:to>
      <xdr:col>15</xdr:col>
      <xdr:colOff>57149</xdr:colOff>
      <xdr:row>21</xdr:row>
      <xdr:rowOff>142876</xdr:rowOff>
    </xdr:to>
    <xdr:sp macro="" textlink="">
      <xdr:nvSpPr>
        <xdr:cNvPr id="3" name="TextBox 2"/>
        <xdr:cNvSpPr txBox="1"/>
      </xdr:nvSpPr>
      <xdr:spPr>
        <a:xfrm>
          <a:off x="7924799" y="2190751"/>
          <a:ext cx="3495675" cy="2000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You can also form indices from the control variables.  For example, an index based on time</a:t>
          </a:r>
          <a:r>
            <a:rPr lang="en-US" sz="1100" baseline="0"/>
            <a:t> would be:</a:t>
          </a:r>
        </a:p>
        <a:p>
          <a:endParaRPr lang="en-US" sz="1100" baseline="0"/>
        </a:p>
        <a:p>
          <a:r>
            <a:rPr lang="en-US" sz="1100" baseline="0"/>
            <a:t>2010 (Base Year):  0 </a:t>
          </a:r>
        </a:p>
        <a:p>
          <a:r>
            <a:rPr lang="en-US" sz="1100" baseline="0"/>
            <a:t>2011:  -1.02</a:t>
          </a:r>
        </a:p>
        <a:p>
          <a:r>
            <a:rPr lang="en-US" sz="1100" baseline="0"/>
            <a:t>2012:  -2.33</a:t>
          </a:r>
        </a:p>
        <a:p>
          <a:r>
            <a:rPr lang="en-US" sz="1100" baseline="0"/>
            <a:t>2013:  -3.21</a:t>
          </a:r>
        </a:p>
        <a:p>
          <a:endParaRPr lang="en-US" sz="1100" baseline="0"/>
        </a:p>
        <a:p>
          <a:r>
            <a:rPr lang="en-US" sz="1100" baseline="0"/>
            <a:t>In 2013, the same exact album would sell for $3.21 less than it might have in 2010.  </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2</xdr:col>
      <xdr:colOff>104775</xdr:colOff>
      <xdr:row>0</xdr:row>
      <xdr:rowOff>95251</xdr:rowOff>
    </xdr:from>
    <xdr:to>
      <xdr:col>4</xdr:col>
      <xdr:colOff>257175</xdr:colOff>
      <xdr:row>2</xdr:row>
      <xdr:rowOff>66676</xdr:rowOff>
    </xdr:to>
    <xdr:sp macro="" textlink="">
      <xdr:nvSpPr>
        <xdr:cNvPr id="2" name="TextBox 1"/>
        <xdr:cNvSpPr txBox="1"/>
      </xdr:nvSpPr>
      <xdr:spPr>
        <a:xfrm>
          <a:off x="2505075" y="95251"/>
          <a:ext cx="2362200" cy="361950"/>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 have also attempted a log-log model.</a:t>
          </a:r>
        </a:p>
      </xdr:txBody>
    </xdr:sp>
    <xdr:clientData/>
  </xdr:twoCellAnchor>
  <xdr:twoCellAnchor>
    <xdr:from>
      <xdr:col>4</xdr:col>
      <xdr:colOff>361950</xdr:colOff>
      <xdr:row>0</xdr:row>
      <xdr:rowOff>104774</xdr:rowOff>
    </xdr:from>
    <xdr:to>
      <xdr:col>13</xdr:col>
      <xdr:colOff>342900</xdr:colOff>
      <xdr:row>16</xdr:row>
      <xdr:rowOff>66674</xdr:rowOff>
    </xdr:to>
    <xdr:sp macro="" textlink="">
      <xdr:nvSpPr>
        <xdr:cNvPr id="3" name="TextBox 2"/>
        <xdr:cNvSpPr txBox="1"/>
      </xdr:nvSpPr>
      <xdr:spPr>
        <a:xfrm>
          <a:off x="4972050" y="104774"/>
          <a:ext cx="6105525" cy="305752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Doing</a:t>
          </a:r>
          <a:r>
            <a:rPr lang="en-US" sz="1100" baseline="0"/>
            <a:t> an index for a log-log model is harder.  Assume the same-exact item is sold at different times, and </a:t>
          </a:r>
          <a:r>
            <a:rPr lang="en-US" sz="1100" baseline="0">
              <a:solidFill>
                <a:srgbClr val="FF0000"/>
              </a:solidFill>
            </a:rPr>
            <a:t>each time has a different coefficient in red.</a:t>
          </a:r>
        </a:p>
        <a:p>
          <a:endParaRPr lang="en-US" sz="1100" baseline="0"/>
        </a:p>
        <a:p>
          <a:r>
            <a:rPr lang="en-US" sz="1100" baseline="0"/>
            <a:t>lnP2 = </a:t>
          </a:r>
          <a:r>
            <a:rPr lang="el-GR" sz="1100" baseline="0"/>
            <a:t>α</a:t>
          </a:r>
          <a:r>
            <a:rPr lang="en-US" sz="1100" baseline="0"/>
            <a:t>+</a:t>
          </a:r>
          <a:r>
            <a:rPr lang="el-GR" sz="1100" baseline="0"/>
            <a:t>β</a:t>
          </a:r>
          <a:r>
            <a:rPr lang="en-US" sz="1100" baseline="0"/>
            <a:t>1*LnX1+...+</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n*LnXn + </a:t>
          </a:r>
          <a:r>
            <a:rPr lang="en-US" sz="1100" baseline="0">
              <a:solidFill>
                <a:srgbClr val="FF0000"/>
              </a:solidFill>
              <a:effectLst/>
              <a:latin typeface="+mn-lt"/>
              <a:ea typeface="+mn-ea"/>
              <a:cs typeface="+mn-cs"/>
            </a:rPr>
            <a:t>Y2</a:t>
          </a:r>
        </a:p>
        <a:p>
          <a:endParaRPr lang="en-US" sz="1100" baseline="0">
            <a:solidFill>
              <a:schemeClr val="dk1"/>
            </a:solidFill>
            <a:effectLst/>
            <a:latin typeface="+mn-lt"/>
            <a:ea typeface="+mn-ea"/>
            <a:cs typeface="+mn-cs"/>
          </a:endParaRPr>
        </a:p>
        <a:p>
          <a:r>
            <a:rPr lang="en-US" sz="1100" baseline="0">
              <a:solidFill>
                <a:schemeClr val="dk1"/>
              </a:solidFill>
              <a:effectLst/>
              <a:latin typeface="+mn-lt"/>
              <a:ea typeface="+mn-ea"/>
              <a:cs typeface="+mn-cs"/>
            </a:rPr>
            <a:t>lnP1 = </a:t>
          </a:r>
          <a:r>
            <a:rPr lang="el-GR" sz="1100" baseline="0">
              <a:solidFill>
                <a:schemeClr val="dk1"/>
              </a:solidFill>
              <a:effectLst/>
              <a:latin typeface="+mn-lt"/>
              <a:ea typeface="+mn-ea"/>
              <a:cs typeface="+mn-cs"/>
            </a:rPr>
            <a:t>α</a:t>
          </a:r>
          <a:r>
            <a:rPr lang="en-US" sz="1100" baseline="0">
              <a:solidFill>
                <a:schemeClr val="dk1"/>
              </a:solidFill>
              <a:effectLst/>
              <a:latin typeface="+mn-lt"/>
              <a:ea typeface="+mn-ea"/>
              <a:cs typeface="+mn-cs"/>
            </a:rPr>
            <a:t>+</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1*LnX1+...+</a:t>
          </a:r>
          <a:r>
            <a:rPr lang="el-GR" sz="1100" baseline="0">
              <a:solidFill>
                <a:schemeClr val="dk1"/>
              </a:solidFill>
              <a:effectLst/>
              <a:latin typeface="+mn-lt"/>
              <a:ea typeface="+mn-ea"/>
              <a:cs typeface="+mn-cs"/>
            </a:rPr>
            <a:t>β</a:t>
          </a:r>
          <a:r>
            <a:rPr lang="en-US" sz="1100" baseline="0">
              <a:solidFill>
                <a:schemeClr val="dk1"/>
              </a:solidFill>
              <a:effectLst/>
              <a:latin typeface="+mn-lt"/>
              <a:ea typeface="+mn-ea"/>
              <a:cs typeface="+mn-cs"/>
            </a:rPr>
            <a:t>n*LnXn + </a:t>
          </a:r>
          <a:r>
            <a:rPr lang="en-US" sz="1100" baseline="0">
              <a:solidFill>
                <a:srgbClr val="FF0000"/>
              </a:solidFill>
              <a:effectLst/>
              <a:latin typeface="+mn-lt"/>
              <a:ea typeface="+mn-ea"/>
              <a:cs typeface="+mn-cs"/>
            </a:rPr>
            <a:t>Y1</a:t>
          </a:r>
        </a:p>
        <a:p>
          <a:endParaRPr lang="en-US" sz="1100" baseline="0">
            <a:solidFill>
              <a:srgbClr val="FF0000"/>
            </a:solidFill>
            <a:effectLst/>
            <a:latin typeface="+mn-lt"/>
            <a:ea typeface="+mn-ea"/>
            <a:cs typeface="+mn-cs"/>
          </a:endParaRPr>
        </a:p>
        <a:p>
          <a:r>
            <a:rPr lang="en-US">
              <a:solidFill>
                <a:sysClr val="windowText" lastClr="000000"/>
              </a:solidFill>
              <a:effectLst/>
            </a:rPr>
            <a:t>lnP2 - lnP1</a:t>
          </a:r>
          <a:r>
            <a:rPr lang="en-US" baseline="0">
              <a:solidFill>
                <a:sysClr val="windowText" lastClr="000000"/>
              </a:solidFill>
              <a:effectLst/>
            </a:rPr>
            <a:t> = </a:t>
          </a:r>
          <a:r>
            <a:rPr lang="en-US" baseline="0">
              <a:solidFill>
                <a:srgbClr val="FF0000"/>
              </a:solidFill>
              <a:effectLst/>
            </a:rPr>
            <a:t>Y2 - Y1</a:t>
          </a:r>
        </a:p>
        <a:p>
          <a:endParaRPr lang="en-US" baseline="0">
            <a:solidFill>
              <a:sysClr val="windowText" lastClr="000000"/>
            </a:solidFill>
            <a:effectLst/>
          </a:endParaRPr>
        </a:p>
        <a:p>
          <a:r>
            <a:rPr lang="en-US" baseline="0">
              <a:solidFill>
                <a:sysClr val="windowText" lastClr="000000"/>
              </a:solidFill>
              <a:effectLst/>
            </a:rPr>
            <a:t>ln(P2/P1) = </a:t>
          </a:r>
          <a:r>
            <a:rPr lang="en-US" baseline="0">
              <a:solidFill>
                <a:srgbClr val="FF0000"/>
              </a:solidFill>
              <a:effectLst/>
            </a:rPr>
            <a:t>Y2 - Y1</a:t>
          </a:r>
        </a:p>
        <a:p>
          <a:endParaRPr lang="en-US" baseline="0">
            <a:solidFill>
              <a:sysClr val="windowText" lastClr="000000"/>
            </a:solidFill>
            <a:effectLst/>
          </a:endParaRPr>
        </a:p>
        <a:p>
          <a:r>
            <a:rPr lang="en-US" baseline="0">
              <a:solidFill>
                <a:sysClr val="windowText" lastClr="000000"/>
              </a:solidFill>
              <a:effectLst/>
            </a:rPr>
            <a:t>e^ln(P2/P1) = e^(</a:t>
          </a:r>
          <a:r>
            <a:rPr lang="en-US" baseline="0">
              <a:solidFill>
                <a:srgbClr val="FF0000"/>
              </a:solidFill>
              <a:effectLst/>
            </a:rPr>
            <a:t>Y2-Y1</a:t>
          </a:r>
          <a:r>
            <a:rPr lang="en-US" baseline="0">
              <a:solidFill>
                <a:sysClr val="windowText" lastClr="000000"/>
              </a:solidFill>
              <a:effectLst/>
            </a:rPr>
            <a:t>)</a:t>
          </a:r>
        </a:p>
        <a:p>
          <a:endParaRPr lang="en-US" baseline="0">
            <a:solidFill>
              <a:sysClr val="windowText" lastClr="000000"/>
            </a:solidFill>
            <a:effectLst/>
          </a:endParaRPr>
        </a:p>
        <a:p>
          <a:r>
            <a:rPr lang="en-US" baseline="0">
              <a:solidFill>
                <a:sysClr val="windowText" lastClr="000000"/>
              </a:solidFill>
              <a:effectLst/>
            </a:rPr>
            <a:t>P2/P1 = e^(</a:t>
          </a:r>
          <a:r>
            <a:rPr lang="en-US" baseline="0">
              <a:solidFill>
                <a:srgbClr val="FF0000"/>
              </a:solidFill>
              <a:effectLst/>
            </a:rPr>
            <a:t>Y2-Y1</a:t>
          </a:r>
          <a:r>
            <a:rPr lang="en-US" baseline="0">
              <a:solidFill>
                <a:sysClr val="windowText" lastClr="000000"/>
              </a:solidFill>
              <a:effectLst/>
            </a:rPr>
            <a:t>)</a:t>
          </a:r>
        </a:p>
        <a:p>
          <a:endParaRPr lang="en-US" baseline="0">
            <a:solidFill>
              <a:sysClr val="windowText" lastClr="000000"/>
            </a:solidFill>
            <a:effectLst/>
          </a:endParaRPr>
        </a:p>
        <a:p>
          <a:r>
            <a:rPr lang="en-US" baseline="0">
              <a:solidFill>
                <a:sysClr val="windowText" lastClr="000000"/>
              </a:solidFill>
              <a:effectLst/>
            </a:rPr>
            <a:t>The ratio between the later price and the previous price is e^(</a:t>
          </a:r>
          <a:r>
            <a:rPr lang="en-US" baseline="0">
              <a:solidFill>
                <a:srgbClr val="FF0000"/>
              </a:solidFill>
              <a:effectLst/>
            </a:rPr>
            <a:t>coefficient_later - coefficient_before</a:t>
          </a:r>
          <a:r>
            <a:rPr lang="en-US" baseline="0">
              <a:solidFill>
                <a:sysClr val="windowText" lastClr="000000"/>
              </a:solidFill>
              <a:effectLst/>
            </a:rPr>
            <a:t>).</a:t>
          </a:r>
        </a:p>
        <a:p>
          <a:r>
            <a:rPr lang="en-US" baseline="0">
              <a:solidFill>
                <a:sysClr val="windowText" lastClr="000000"/>
              </a:solidFill>
              <a:effectLst/>
            </a:rPr>
            <a:t>If the base year has no dummy variable, then the </a:t>
          </a:r>
          <a:r>
            <a:rPr lang="en-US" sz="1100" baseline="0">
              <a:solidFill>
                <a:srgbClr val="FF0000"/>
              </a:solidFill>
              <a:effectLst/>
              <a:latin typeface="+mn-lt"/>
              <a:ea typeface="+mn-ea"/>
              <a:cs typeface="+mn-cs"/>
            </a:rPr>
            <a:t>coefficient_before</a:t>
          </a:r>
          <a:r>
            <a:rPr lang="en-US" sz="1100" baseline="0">
              <a:solidFill>
                <a:schemeClr val="dk1"/>
              </a:solidFill>
              <a:effectLst/>
              <a:latin typeface="+mn-lt"/>
              <a:ea typeface="+mn-ea"/>
              <a:cs typeface="+mn-cs"/>
            </a:rPr>
            <a:t> is simply 0.</a:t>
          </a:r>
          <a:endParaRPr lang="en-US" baseline="0">
            <a:solidFill>
              <a:sysClr val="windowText" lastClr="000000"/>
            </a:solidFill>
            <a:effectLst/>
          </a:endParaRPr>
        </a:p>
      </xdr:txBody>
    </xdr:sp>
    <xdr:clientData/>
  </xdr:twoCellAnchor>
  <xdr:twoCellAnchor>
    <xdr:from>
      <xdr:col>12</xdr:col>
      <xdr:colOff>85725</xdr:colOff>
      <xdr:row>17</xdr:row>
      <xdr:rowOff>66675</xdr:rowOff>
    </xdr:from>
    <xdr:to>
      <xdr:col>18</xdr:col>
      <xdr:colOff>161925</xdr:colOff>
      <xdr:row>26</xdr:row>
      <xdr:rowOff>76200</xdr:rowOff>
    </xdr:to>
    <xdr:sp macro="" textlink="">
      <xdr:nvSpPr>
        <xdr:cNvPr id="4" name="TextBox 3"/>
        <xdr:cNvSpPr txBox="1"/>
      </xdr:nvSpPr>
      <xdr:spPr>
        <a:xfrm>
          <a:off x="10210800" y="3352800"/>
          <a:ext cx="3733800" cy="173355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The same-quality</a:t>
          </a:r>
          <a:r>
            <a:rPr lang="en-US" sz="1100" baseline="0"/>
            <a:t> album sold in 2011 would be priced at 79.56% what it would have been in 2010.</a:t>
          </a:r>
        </a:p>
        <a:p>
          <a:endParaRPr lang="en-US" sz="1100" baseline="0"/>
        </a:p>
        <a:p>
          <a:r>
            <a:rPr lang="en-US" sz="1100" baseline="0"/>
            <a:t>The same quality album sold in 2012 would be priced at 77.88% what it would have been in 2010.</a:t>
          </a:r>
        </a:p>
        <a:p>
          <a:endParaRPr lang="en-US" sz="1100" baseline="0"/>
        </a:p>
        <a:p>
          <a:r>
            <a:rPr lang="en-US" sz="1100" baseline="0"/>
            <a:t>The same quality album sold in 2013 would be priced at 63% what it would have been in 2010.</a:t>
          </a:r>
          <a:endParaRPr lang="en-US" sz="1100"/>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2</xdr:col>
      <xdr:colOff>504825</xdr:colOff>
      <xdr:row>0</xdr:row>
      <xdr:rowOff>57149</xdr:rowOff>
    </xdr:from>
    <xdr:to>
      <xdr:col>7</xdr:col>
      <xdr:colOff>0</xdr:colOff>
      <xdr:row>9</xdr:row>
      <xdr:rowOff>142874</xdr:rowOff>
    </xdr:to>
    <xdr:sp macro="" textlink="">
      <xdr:nvSpPr>
        <xdr:cNvPr id="4" name="TextBox 3"/>
        <xdr:cNvSpPr txBox="1"/>
      </xdr:nvSpPr>
      <xdr:spPr>
        <a:xfrm>
          <a:off x="2667000" y="57149"/>
          <a:ext cx="3819525" cy="1819275"/>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You might not be happy about certain aspects</a:t>
          </a:r>
          <a:r>
            <a:rPr lang="en-US" sz="1100" baseline="0"/>
            <a:t> of the model.  For example, you might not want to have dummy variables for every year, especially if your model has many years in it.</a:t>
          </a:r>
        </a:p>
        <a:p>
          <a:endParaRPr lang="en-US" sz="1100" baseline="0"/>
        </a:p>
        <a:p>
          <a:r>
            <a:rPr lang="en-US" sz="1100" baseline="0"/>
            <a:t>Can we just replace those dummy variables with only 1 variable called "Year?"  Maybe.</a:t>
          </a:r>
        </a:p>
        <a:p>
          <a:endParaRPr lang="en-US" sz="1100" baseline="0"/>
        </a:p>
        <a:p>
          <a:r>
            <a:rPr lang="en-US" sz="1100" baseline="0"/>
            <a:t>To assess feasibility, we will compare those 2 models (the one with dummies and the one with "Year") using a wider version of the F-test.</a:t>
          </a:r>
          <a:endParaRPr lang="en-US" sz="1100"/>
        </a:p>
      </xdr:txBody>
    </xdr:sp>
    <xdr:clientData/>
  </xdr:twoCellAnchor>
  <xdr:twoCellAnchor>
    <xdr:from>
      <xdr:col>7</xdr:col>
      <xdr:colOff>381000</xdr:colOff>
      <xdr:row>0</xdr:row>
      <xdr:rowOff>57149</xdr:rowOff>
    </xdr:from>
    <xdr:to>
      <xdr:col>15</xdr:col>
      <xdr:colOff>571500</xdr:colOff>
      <xdr:row>18</xdr:row>
      <xdr:rowOff>76199</xdr:rowOff>
    </xdr:to>
    <mc:AlternateContent xmlns:mc="http://schemas.openxmlformats.org/markup-compatibility/2006" xmlns:a14="http://schemas.microsoft.com/office/drawing/2010/main">
      <mc:Choice Requires="a14">
        <xdr:sp macro="" textlink="">
          <xdr:nvSpPr>
            <xdr:cNvPr id="5" name="TextBox 4"/>
            <xdr:cNvSpPr txBox="1"/>
          </xdr:nvSpPr>
          <xdr:spPr>
            <a:xfrm>
              <a:off x="6867525" y="57149"/>
              <a:ext cx="5067300" cy="349567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14:m>
                <m:oMathPara xmlns:m="http://schemas.openxmlformats.org/officeDocument/2006/math">
                  <m:oMathParaPr>
                    <m:jc m:val="centerGroup"/>
                  </m:oMathParaPr>
                  <m:oMath xmlns:m="http://schemas.openxmlformats.org/officeDocument/2006/math">
                    <m:r>
                      <a:rPr lang="en-US" sz="1100" b="0" i="1" u="none" baseline="0">
                        <a:latin typeface="Cambria Math"/>
                      </a:rPr>
                      <m:t>𝐺𝑒𝑛𝑒𝑟𝑎𝑙</m:t>
                    </m:r>
                    <m:r>
                      <a:rPr lang="en-US" sz="1100" b="0" i="1" u="none" baseline="0">
                        <a:latin typeface="Cambria Math"/>
                      </a:rPr>
                      <m:t> </m:t>
                    </m:r>
                    <m:r>
                      <a:rPr lang="en-US" sz="1100" b="0" i="1" u="none" baseline="0">
                        <a:latin typeface="Cambria Math"/>
                      </a:rPr>
                      <m:t>𝐹</m:t>
                    </m:r>
                    <m:r>
                      <a:rPr lang="en-US" sz="1100" b="0" i="1" u="none" baseline="0">
                        <a:latin typeface="Cambria Math"/>
                      </a:rPr>
                      <m:t>=</m:t>
                    </m:r>
                    <m:f>
                      <m:fPr>
                        <m:ctrlPr>
                          <a:rPr lang="en-US" sz="1100" b="0" i="1" u="none" baseline="0">
                            <a:latin typeface="Cambria Math"/>
                          </a:rPr>
                        </m:ctrlPr>
                      </m:fPr>
                      <m:num>
                        <m:f>
                          <m:fPr>
                            <m:type m:val="skw"/>
                            <m:ctrlPr>
                              <a:rPr lang="en-US" sz="1100" b="0" i="1" u="none" baseline="0">
                                <a:latin typeface="Cambria Math"/>
                              </a:rPr>
                            </m:ctrlPr>
                          </m:fPr>
                          <m:num>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m:t>
                                </m:r>
                                <m:d>
                                  <m:dPr>
                                    <m:ctrlPr>
                                      <a:rPr lang="en-US" sz="1100" b="0" i="1" baseline="0">
                                        <a:solidFill>
                                          <a:schemeClr val="dk1"/>
                                        </a:solidFill>
                                        <a:effectLst/>
                                        <a:latin typeface="Cambria Math"/>
                                        <a:ea typeface="+mn-ea"/>
                                        <a:cs typeface="+mn-cs"/>
                                      </a:rPr>
                                    </m:ctrlPr>
                                  </m:dPr>
                                  <m:e>
                                    <m:r>
                                      <a:rPr lang="en-US" sz="1100" b="0" i="1" baseline="0">
                                        <a:solidFill>
                                          <a:schemeClr val="dk1"/>
                                        </a:solidFill>
                                        <a:effectLst/>
                                        <a:latin typeface="Cambria Math"/>
                                        <a:ea typeface="+mn-ea"/>
                                        <a:cs typeface="+mn-cs"/>
                                      </a:rPr>
                                      <m:t>𝑇𝑆𝑆</m:t>
                                    </m:r>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𝑆𝑆𝑅𝑒𝑠</m:t>
                                    </m:r>
                                  </m:e>
                                </m:d>
                              </m:e>
                              <m:sub>
                                <m:r>
                                  <a:rPr lang="en-US" sz="1100" b="0" i="1" baseline="0">
                                    <a:solidFill>
                                      <a:schemeClr val="dk1"/>
                                    </a:solidFill>
                                    <a:effectLst/>
                                    <a:latin typeface="Cambria Math"/>
                                    <a:ea typeface="+mn-ea"/>
                                    <a:cs typeface="+mn-cs"/>
                                  </a:rPr>
                                  <m:t>𝑈𝑛𝑟𝑒𝑠𝑡𝑟𝑖𝑐𝑡𝑒𝑑</m:t>
                                </m:r>
                              </m:sub>
                            </m:sSub>
                            <m:r>
                              <a:rPr lang="en-US" sz="1100" b="0" i="1" baseline="0">
                                <a:solidFill>
                                  <a:schemeClr val="dk1"/>
                                </a:solidFill>
                                <a:effectLst/>
                                <a:latin typeface="Cambria Math"/>
                                <a:ea typeface="+mn-ea"/>
                                <a:cs typeface="+mn-cs"/>
                              </a:rPr>
                              <m:t>−</m:t>
                            </m:r>
                            <m:sSub>
                              <m:sSubPr>
                                <m:ctrlPr>
                                  <a:rPr lang="en-US" sz="1100" b="0" i="1" baseline="0">
                                    <a:solidFill>
                                      <a:schemeClr val="dk1"/>
                                    </a:solidFill>
                                    <a:effectLst/>
                                    <a:latin typeface="Cambria Math"/>
                                    <a:ea typeface="+mn-ea"/>
                                    <a:cs typeface="+mn-cs"/>
                                  </a:rPr>
                                </m:ctrlPr>
                              </m:sSubPr>
                              <m:e>
                                <m:d>
                                  <m:dPr>
                                    <m:ctrlPr>
                                      <a:rPr lang="en-US" sz="1100" b="0" i="1" baseline="0">
                                        <a:solidFill>
                                          <a:schemeClr val="dk1"/>
                                        </a:solidFill>
                                        <a:effectLst/>
                                        <a:latin typeface="Cambria Math"/>
                                        <a:ea typeface="+mn-ea"/>
                                        <a:cs typeface="+mn-cs"/>
                                      </a:rPr>
                                    </m:ctrlPr>
                                  </m:dPr>
                                  <m:e>
                                    <m:r>
                                      <a:rPr lang="en-US" sz="1100" b="0" i="1" baseline="0">
                                        <a:solidFill>
                                          <a:schemeClr val="dk1"/>
                                        </a:solidFill>
                                        <a:effectLst/>
                                        <a:latin typeface="Cambria Math"/>
                                        <a:ea typeface="+mn-ea"/>
                                        <a:cs typeface="+mn-cs"/>
                                      </a:rPr>
                                      <m:t>𝑇𝑆𝑆</m:t>
                                    </m:r>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𝑆𝑆𝑅𝑒𝑠</m:t>
                                    </m:r>
                                  </m:e>
                                </m:d>
                              </m:e>
                              <m:sub>
                                <m:r>
                                  <a:rPr lang="en-US" sz="1100" b="0" i="1" baseline="0">
                                    <a:solidFill>
                                      <a:schemeClr val="dk1"/>
                                    </a:solidFill>
                                    <a:effectLst/>
                                    <a:latin typeface="Cambria Math"/>
                                    <a:ea typeface="+mn-ea"/>
                                    <a:cs typeface="+mn-cs"/>
                                  </a:rPr>
                                  <m:t>𝑅𝑒𝑠𝑡𝑟𝑖𝑐𝑡𝑒𝑑</m:t>
                                </m:r>
                              </m:sub>
                            </m:sSub>
                            <m:r>
                              <a:rPr lang="en-US" sz="1100" b="0" i="1" baseline="0">
                                <a:solidFill>
                                  <a:schemeClr val="dk1"/>
                                </a:solidFill>
                                <a:effectLst/>
                                <a:latin typeface="Cambria Math"/>
                                <a:ea typeface="+mn-ea"/>
                                <a:cs typeface="+mn-cs"/>
                              </a:rPr>
                              <m:t>]</m:t>
                            </m:r>
                          </m:num>
                          <m:den>
                            <m:r>
                              <a:rPr lang="en-US" sz="1100" b="0" i="1" u="none" baseline="0">
                                <a:latin typeface="Cambria Math"/>
                              </a:rPr>
                              <m:t>𝑁𝐼𝑅</m:t>
                            </m:r>
                          </m:den>
                        </m:f>
                      </m:num>
                      <m:den>
                        <m:f>
                          <m:fPr>
                            <m:type m:val="skw"/>
                            <m:ctrlPr>
                              <a:rPr lang="en-US" sz="1100" b="0" i="1" u="none" baseline="0">
                                <a:latin typeface="Cambria Math"/>
                              </a:rPr>
                            </m:ctrlPr>
                          </m:fPr>
                          <m:num>
                            <m:r>
                              <a:rPr lang="en-US" sz="1100" b="0" i="1" u="none" baseline="0">
                                <a:latin typeface="Cambria Math"/>
                              </a:rPr>
                              <m:t>𝑆𝑆𝑅𝑒</m:t>
                            </m:r>
                            <m:sSub>
                              <m:sSubPr>
                                <m:ctrlPr>
                                  <a:rPr lang="en-US" sz="1100" b="0" i="1" u="none" baseline="0">
                                    <a:latin typeface="Cambria Math"/>
                                  </a:rPr>
                                </m:ctrlPr>
                              </m:sSubPr>
                              <m:e>
                                <m:r>
                                  <a:rPr lang="en-US" sz="1100" b="0" i="1" u="none" baseline="0">
                                    <a:latin typeface="Cambria Math"/>
                                  </a:rPr>
                                  <m:t>𝑠</m:t>
                                </m:r>
                              </m:e>
                              <m:sub>
                                <m:r>
                                  <a:rPr lang="en-US" sz="1100" b="0" i="1" u="none" baseline="0">
                                    <a:latin typeface="Cambria Math"/>
                                  </a:rPr>
                                  <m:t>𝑈𝑛𝑟𝑒𝑠𝑡𝑟𝑖𝑐𝑡𝑒𝑑</m:t>
                                </m:r>
                              </m:sub>
                            </m:sSub>
                          </m:num>
                          <m:den>
                            <m:sSub>
                              <m:sSubPr>
                                <m:ctrlPr>
                                  <a:rPr lang="en-US" sz="1100" b="0" i="1" u="none" baseline="0">
                                    <a:latin typeface="Cambria Math"/>
                                  </a:rPr>
                                </m:ctrlPr>
                              </m:sSubPr>
                              <m:e>
                                <m:d>
                                  <m:dPr>
                                    <m:ctrlPr>
                                      <a:rPr lang="en-US" sz="1100" b="0" i="1" u="none" baseline="0">
                                        <a:latin typeface="Cambria Math"/>
                                      </a:rPr>
                                    </m:ctrlPr>
                                  </m:dPr>
                                  <m:e>
                                    <m:r>
                                      <a:rPr lang="en-US" sz="1100" b="0" i="1" u="none" baseline="0">
                                        <a:latin typeface="Cambria Math"/>
                                      </a:rPr>
                                      <m:t>𝑁</m:t>
                                    </m:r>
                                    <m:r>
                                      <a:rPr lang="en-US" sz="1100" b="0" i="1" u="none" baseline="0">
                                        <a:latin typeface="Cambria Math"/>
                                      </a:rPr>
                                      <m:t>−</m:t>
                                    </m:r>
                                    <m:r>
                                      <a:rPr lang="en-US" sz="1100" b="0" i="1" u="none" baseline="0">
                                        <a:latin typeface="Cambria Math"/>
                                      </a:rPr>
                                      <m:t>𝑘</m:t>
                                    </m:r>
                                  </m:e>
                                </m:d>
                              </m:e>
                              <m:sub>
                                <m:r>
                                  <a:rPr lang="en-US" sz="1100" b="0" i="1" u="none" baseline="0">
                                    <a:latin typeface="Cambria Math"/>
                                  </a:rPr>
                                  <m:t>𝑈𝑛𝑟𝑒𝑠𝑡𝑟𝑖𝑐𝑡𝑒𝑑</m:t>
                                </m:r>
                              </m:sub>
                            </m:sSub>
                          </m:den>
                        </m:f>
                      </m:den>
                    </m:f>
                    <m:r>
                      <a:rPr lang="en-US" sz="1100" b="0" i="1" u="none" baseline="0">
                        <a:latin typeface="Cambria Math"/>
                      </a:rPr>
                      <m:t>&gt;0</m:t>
                    </m:r>
                  </m:oMath>
                </m:oMathPara>
              </a14:m>
              <a:endParaRPr lang="en-US" sz="1100" u="sng"/>
            </a:p>
            <a:p>
              <a:endParaRPr lang="en-US" sz="1100" u="sng"/>
            </a:p>
            <a:p>
              <a:r>
                <a:rPr lang="en-US" sz="1100" u="none"/>
                <a:t>NIR = #</a:t>
              </a:r>
              <a:r>
                <a:rPr lang="en-US" sz="1100" u="none" baseline="0"/>
                <a:t> independent restrictions in H0.</a:t>
              </a:r>
            </a:p>
            <a:p>
              <a:r>
                <a:rPr lang="en-US" sz="1100" u="none" baseline="0"/>
                <a:t>N = # observations</a:t>
              </a:r>
            </a:p>
            <a:p>
              <a:r>
                <a:rPr lang="en-US" sz="1100" u="none" baseline="0"/>
                <a:t>k = # estimators</a:t>
              </a:r>
            </a:p>
            <a:p>
              <a:endParaRPr lang="en-US" sz="1100" u="none" baseline="0"/>
            </a:p>
            <a:p>
              <a:r>
                <a:rPr lang="en-US" sz="1100" u="none"/>
                <a:t>Since TSS is the same for both proposed</a:t>
              </a:r>
              <a:r>
                <a:rPr lang="en-US" sz="1100" u="none" baseline="0"/>
                <a:t> models, </a:t>
              </a:r>
            </a:p>
            <a:p>
              <a:endParaRPr lang="en-US" sz="1100" u="none" baseline="0"/>
            </a:p>
            <a:p>
              <a:pPr/>
              <a14:m>
                <m:oMathPara xmlns:m="http://schemas.openxmlformats.org/officeDocument/2006/math">
                  <m:oMathParaPr>
                    <m:jc m:val="centerGroup"/>
                  </m:oMathParaPr>
                  <m:oMath xmlns:m="http://schemas.openxmlformats.org/officeDocument/2006/math">
                    <m:r>
                      <a:rPr lang="en-US" sz="1100" b="0" i="1" baseline="0">
                        <a:solidFill>
                          <a:schemeClr val="dk1"/>
                        </a:solidFill>
                        <a:effectLst/>
                        <a:latin typeface="Cambria Math"/>
                        <a:ea typeface="+mn-ea"/>
                        <a:cs typeface="+mn-cs"/>
                      </a:rPr>
                      <m:t>𝐹</m:t>
                    </m:r>
                    <m:r>
                      <a:rPr lang="en-US" sz="1100" b="0" i="1" baseline="0">
                        <a:solidFill>
                          <a:schemeClr val="dk1"/>
                        </a:solidFill>
                        <a:effectLst/>
                        <a:latin typeface="Cambria Math"/>
                        <a:ea typeface="+mn-ea"/>
                        <a:cs typeface="+mn-cs"/>
                      </a:rPr>
                      <m:t>=</m:t>
                    </m:r>
                    <m:f>
                      <m:fPr>
                        <m:ctrlPr>
                          <a:rPr lang="en-US" sz="1100" b="0" i="1" baseline="0">
                            <a:solidFill>
                              <a:schemeClr val="dk1"/>
                            </a:solidFill>
                            <a:effectLst/>
                            <a:latin typeface="Cambria Math"/>
                            <a:ea typeface="+mn-ea"/>
                            <a:cs typeface="+mn-cs"/>
                          </a:rPr>
                        </m:ctrlPr>
                      </m:fPr>
                      <m:num>
                        <m:f>
                          <m:fPr>
                            <m:type m:val="skw"/>
                            <m:ctrlPr>
                              <a:rPr lang="en-US" sz="1100" b="0" i="1" baseline="0">
                                <a:solidFill>
                                  <a:schemeClr val="dk1"/>
                                </a:solidFill>
                                <a:effectLst/>
                                <a:latin typeface="Cambria Math"/>
                                <a:ea typeface="+mn-ea"/>
                                <a:cs typeface="+mn-cs"/>
                              </a:rPr>
                            </m:ctrlPr>
                          </m:fPr>
                          <m:num>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𝑆𝑆𝑅𝑒𝑠</m:t>
                                </m:r>
                              </m:e>
                              <m:sub>
                                <m:r>
                                  <a:rPr lang="en-US" sz="1100" b="0" i="1" baseline="0">
                                    <a:solidFill>
                                      <a:schemeClr val="dk1"/>
                                    </a:solidFill>
                                    <a:effectLst/>
                                    <a:latin typeface="Cambria Math"/>
                                    <a:ea typeface="+mn-ea"/>
                                    <a:cs typeface="+mn-cs"/>
                                  </a:rPr>
                                  <m:t>𝑅𝑒𝑠𝑡𝑟𝑖𝑐𝑡𝑒𝑑</m:t>
                                </m:r>
                              </m:sub>
                            </m:sSub>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m:t>
                            </m:r>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𝑠</m:t>
                                </m:r>
                              </m:e>
                              <m:sub>
                                <m:r>
                                  <a:rPr lang="en-US" sz="1100" b="0" i="1" baseline="0">
                                    <a:solidFill>
                                      <a:schemeClr val="dk1"/>
                                    </a:solidFill>
                                    <a:effectLst/>
                                    <a:latin typeface="Cambria Math"/>
                                    <a:ea typeface="+mn-ea"/>
                                    <a:cs typeface="+mn-cs"/>
                                  </a:rPr>
                                  <m:t>𝑈𝑛𝑟𝑒𝑠𝑡𝑟𝑖𝑐𝑡𝑒𝑑</m:t>
                                </m:r>
                              </m:sub>
                            </m:sSub>
                            <m:r>
                              <a:rPr lang="en-US" sz="1100" b="0" i="1" baseline="0">
                                <a:solidFill>
                                  <a:schemeClr val="dk1"/>
                                </a:solidFill>
                                <a:effectLst/>
                                <a:latin typeface="Cambria Math"/>
                                <a:ea typeface="+mn-ea"/>
                                <a:cs typeface="+mn-cs"/>
                              </a:rPr>
                              <m:t>]</m:t>
                            </m:r>
                          </m:num>
                          <m:den>
                            <m:r>
                              <a:rPr lang="en-US" sz="1100" b="0" i="1" baseline="0">
                                <a:solidFill>
                                  <a:schemeClr val="dk1"/>
                                </a:solidFill>
                                <a:effectLst/>
                                <a:latin typeface="Cambria Math"/>
                                <a:ea typeface="+mn-ea"/>
                                <a:cs typeface="+mn-cs"/>
                              </a:rPr>
                              <m:t>𝑁𝐼𝑅</m:t>
                            </m:r>
                          </m:den>
                        </m:f>
                      </m:num>
                      <m:den>
                        <m:f>
                          <m:fPr>
                            <m:type m:val="skw"/>
                            <m:ctrlPr>
                              <a:rPr lang="en-US" sz="1100" b="0" i="1" baseline="0">
                                <a:solidFill>
                                  <a:schemeClr val="dk1"/>
                                </a:solidFill>
                                <a:effectLst/>
                                <a:latin typeface="Cambria Math"/>
                                <a:ea typeface="+mn-ea"/>
                                <a:cs typeface="+mn-cs"/>
                              </a:rPr>
                            </m:ctrlPr>
                          </m:fPr>
                          <m:num>
                            <m:r>
                              <a:rPr lang="en-US" sz="1100" b="0" i="1" baseline="0">
                                <a:solidFill>
                                  <a:schemeClr val="dk1"/>
                                </a:solidFill>
                                <a:effectLst/>
                                <a:latin typeface="Cambria Math"/>
                                <a:ea typeface="+mn-ea"/>
                                <a:cs typeface="+mn-cs"/>
                              </a:rPr>
                              <m:t>𝑆𝑆𝑅𝑒</m:t>
                            </m:r>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𝑠</m:t>
                                </m:r>
                              </m:e>
                              <m:sub>
                                <m:r>
                                  <a:rPr lang="en-US" sz="1100" b="0" i="1" baseline="0">
                                    <a:solidFill>
                                      <a:schemeClr val="dk1"/>
                                    </a:solidFill>
                                    <a:effectLst/>
                                    <a:latin typeface="Cambria Math"/>
                                    <a:ea typeface="+mn-ea"/>
                                    <a:cs typeface="+mn-cs"/>
                                  </a:rPr>
                                  <m:t>𝑈𝑛𝑟𝑒𝑠𝑡𝑟𝑖𝑐𝑡𝑒𝑑</m:t>
                                </m:r>
                              </m:sub>
                            </m:sSub>
                          </m:num>
                          <m:den>
                            <m:sSub>
                              <m:sSubPr>
                                <m:ctrlPr>
                                  <a:rPr lang="en-US" sz="1100" b="0" i="1" baseline="0">
                                    <a:solidFill>
                                      <a:schemeClr val="dk1"/>
                                    </a:solidFill>
                                    <a:effectLst/>
                                    <a:latin typeface="Cambria Math"/>
                                    <a:ea typeface="+mn-ea"/>
                                    <a:cs typeface="+mn-cs"/>
                                  </a:rPr>
                                </m:ctrlPr>
                              </m:sSubPr>
                              <m:e>
                                <m:d>
                                  <m:dPr>
                                    <m:ctrlPr>
                                      <a:rPr lang="en-US" sz="1100" b="0" i="1" baseline="0">
                                        <a:solidFill>
                                          <a:schemeClr val="dk1"/>
                                        </a:solidFill>
                                        <a:effectLst/>
                                        <a:latin typeface="Cambria Math"/>
                                        <a:ea typeface="+mn-ea"/>
                                        <a:cs typeface="+mn-cs"/>
                                      </a:rPr>
                                    </m:ctrlPr>
                                  </m:dPr>
                                  <m:e>
                                    <m:r>
                                      <a:rPr lang="en-US" sz="1100" b="0" i="1" baseline="0">
                                        <a:solidFill>
                                          <a:schemeClr val="dk1"/>
                                        </a:solidFill>
                                        <a:effectLst/>
                                        <a:latin typeface="Cambria Math"/>
                                        <a:ea typeface="+mn-ea"/>
                                        <a:cs typeface="+mn-cs"/>
                                      </a:rPr>
                                      <m:t>𝑁</m:t>
                                    </m:r>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𝑘</m:t>
                                    </m:r>
                                  </m:e>
                                </m:d>
                              </m:e>
                              <m:sub>
                                <m:r>
                                  <a:rPr lang="en-US" sz="1100" b="0" i="1" baseline="0">
                                    <a:solidFill>
                                      <a:schemeClr val="dk1"/>
                                    </a:solidFill>
                                    <a:effectLst/>
                                    <a:latin typeface="Cambria Math"/>
                                    <a:ea typeface="+mn-ea"/>
                                    <a:cs typeface="+mn-cs"/>
                                  </a:rPr>
                                  <m:t>𝑈𝑛𝑟𝑒𝑠𝑡𝑟𝑖𝑐𝑡𝑒𝑑</m:t>
                                </m:r>
                              </m:sub>
                            </m:sSub>
                          </m:den>
                        </m:f>
                      </m:den>
                    </m:f>
                  </m:oMath>
                </m:oMathPara>
              </a14:m>
              <a:endParaRPr lang="en-US" sz="1100" u="none"/>
            </a:p>
            <a:p>
              <a:endParaRPr lang="en-US" sz="1100" u="none"/>
            </a:p>
            <a:p>
              <a:r>
                <a:rPr lang="en-US" sz="1100" u="none"/>
                <a:t>If F is very small, then the</a:t>
              </a:r>
              <a:r>
                <a:rPr lang="en-US" sz="1100" u="none" baseline="0"/>
                <a:t> unrestricted model grants no significant advantage above the restricted model.  You might as well use the simplified restricted model.</a:t>
              </a:r>
            </a:p>
            <a:p>
              <a:endParaRPr lang="en-US" sz="1100" u="none"/>
            </a:p>
          </xdr:txBody>
        </xdr:sp>
      </mc:Choice>
      <mc:Fallback xmlns="">
        <xdr:sp macro="" textlink="">
          <xdr:nvSpPr>
            <xdr:cNvPr id="5" name="TextBox 4"/>
            <xdr:cNvSpPr txBox="1"/>
          </xdr:nvSpPr>
          <xdr:spPr>
            <a:xfrm>
              <a:off x="6867525" y="57149"/>
              <a:ext cx="5067300" cy="349567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i="0" u="none" baseline="0">
                  <a:latin typeface="Cambria Math"/>
                </a:rPr>
                <a:t>𝐺𝑒𝑛𝑒𝑟𝑎𝑙 𝐹=((</a:t>
              </a:r>
              <a:r>
                <a:rPr lang="en-US" sz="1100" b="0" i="0" u="none" baseline="0">
                  <a:solidFill>
                    <a:schemeClr val="dk1"/>
                  </a:solidFill>
                  <a:effectLst/>
                  <a:latin typeface="+mn-lt"/>
                  <a:ea typeface="+mn-ea"/>
                  <a:cs typeface="+mn-cs"/>
                </a:rPr>
                <a:t>〖</a:t>
              </a:r>
              <a:r>
                <a:rPr lang="en-US" sz="1100" b="0" i="0" baseline="0">
                  <a:solidFill>
                    <a:schemeClr val="dk1"/>
                  </a:solidFill>
                  <a:effectLst/>
                  <a:latin typeface="Cambria Math"/>
                  <a:ea typeface="+mn-ea"/>
                  <a:cs typeface="+mn-cs"/>
                </a:rPr>
                <a:t>[</a:t>
              </a:r>
              <a:r>
                <a:rPr lang="en-US" sz="1100" b="0" i="0" baseline="0">
                  <a:solidFill>
                    <a:schemeClr val="dk1"/>
                  </a:solidFill>
                  <a:effectLst/>
                  <a:latin typeface="+mn-lt"/>
                  <a:ea typeface="+mn-ea"/>
                  <a:cs typeface="+mn-cs"/>
                </a:rPr>
                <a:t>(𝑇𝑆𝑆−𝑆𝑆𝑅𝑒𝑠)〗_𝑈𝑛𝑟𝑒𝑠𝑡𝑟𝑖𝑐𝑡𝑒𝑑−(𝑇𝑆𝑆−𝑆𝑆𝑅𝑒𝑠)_𝑅𝑒𝑠𝑡𝑟𝑖𝑐𝑡𝑒𝑑</a:t>
              </a:r>
              <a:r>
                <a:rPr lang="en-US" sz="1100" b="0" i="0" baseline="0">
                  <a:solidFill>
                    <a:schemeClr val="dk1"/>
                  </a:solidFill>
                  <a:effectLst/>
                  <a:latin typeface="Cambria Math"/>
                  <a:ea typeface="+mn-ea"/>
                  <a:cs typeface="+mn-cs"/>
                </a:rPr>
                <a:t>]</a:t>
              </a:r>
              <a:r>
                <a:rPr lang="en-US" sz="1100" b="0" i="0" u="none" baseline="0">
                  <a:solidFill>
                    <a:schemeClr val="dk1"/>
                  </a:solidFill>
                  <a:effectLst/>
                  <a:latin typeface="Cambria Math"/>
                  <a:ea typeface="+mn-ea"/>
                  <a:cs typeface="+mn-cs"/>
                </a:rPr>
                <a:t>)⁄</a:t>
              </a:r>
              <a:r>
                <a:rPr lang="en-US" sz="1100" b="0" i="0" u="none" baseline="0">
                  <a:latin typeface="Cambria Math"/>
                </a:rPr>
                <a:t>𝑁𝐼𝑅)/((𝑆𝑆𝑅𝑒𝑠_𝑈𝑛𝑟𝑒𝑠𝑡𝑟𝑖𝑐𝑡𝑒𝑑)⁄(𝑁−𝑘)_𝑈𝑛𝑟𝑒𝑠𝑡𝑟𝑖𝑐𝑡𝑒𝑑 )&gt;0</a:t>
              </a:r>
              <a:endParaRPr lang="en-US" sz="1100" u="sng"/>
            </a:p>
            <a:p>
              <a:endParaRPr lang="en-US" sz="1100" u="sng"/>
            </a:p>
            <a:p>
              <a:r>
                <a:rPr lang="en-US" sz="1100" u="none"/>
                <a:t>NIR = #</a:t>
              </a:r>
              <a:r>
                <a:rPr lang="en-US" sz="1100" u="none" baseline="0"/>
                <a:t> independent restrictions in H0.</a:t>
              </a:r>
            </a:p>
            <a:p>
              <a:r>
                <a:rPr lang="en-US" sz="1100" u="none" baseline="0"/>
                <a:t>N = # observations</a:t>
              </a:r>
            </a:p>
            <a:p>
              <a:r>
                <a:rPr lang="en-US" sz="1100" u="none" baseline="0"/>
                <a:t>k = # estimators</a:t>
              </a:r>
            </a:p>
            <a:p>
              <a:endParaRPr lang="en-US" sz="1100" u="none" baseline="0"/>
            </a:p>
            <a:p>
              <a:r>
                <a:rPr lang="en-US" sz="1100" u="none"/>
                <a:t>Since TSS is the same for both proposed</a:t>
              </a:r>
              <a:r>
                <a:rPr lang="en-US" sz="1100" u="none" baseline="0"/>
                <a:t> models, </a:t>
              </a:r>
            </a:p>
            <a:p>
              <a:endParaRPr lang="en-US" sz="1100" u="none" baseline="0"/>
            </a:p>
            <a:p>
              <a:r>
                <a:rPr lang="en-US" sz="1100" b="0" i="0" baseline="0">
                  <a:solidFill>
                    <a:schemeClr val="dk1"/>
                  </a:solidFill>
                  <a:effectLst/>
                  <a:latin typeface="+mn-lt"/>
                  <a:ea typeface="+mn-ea"/>
                  <a:cs typeface="+mn-cs"/>
                </a:rPr>
                <a:t>𝐹=((〖</a:t>
              </a:r>
              <a:r>
                <a:rPr lang="en-US" sz="1100" b="0" i="0" baseline="0">
                  <a:solidFill>
                    <a:schemeClr val="dk1"/>
                  </a:solidFill>
                  <a:effectLst/>
                  <a:latin typeface="Cambria Math"/>
                  <a:ea typeface="+mn-ea"/>
                  <a:cs typeface="+mn-cs"/>
                </a:rPr>
                <a:t>[𝑆𝑆𝑅𝑒𝑠</a:t>
              </a:r>
              <a:r>
                <a:rPr lang="en-US" sz="1100" b="0" i="0" baseline="0">
                  <a:solidFill>
                    <a:schemeClr val="dk1"/>
                  </a:solidFill>
                  <a:effectLst/>
                  <a:latin typeface="+mn-lt"/>
                  <a:ea typeface="+mn-ea"/>
                  <a:cs typeface="+mn-cs"/>
                </a:rPr>
                <a:t>〗_𝑅𝑒𝑠𝑡𝑟𝑖𝑐𝑡𝑒𝑑</a:t>
              </a:r>
              <a:r>
                <a:rPr lang="en-US" sz="1100" b="0" i="0" baseline="0">
                  <a:solidFill>
                    <a:schemeClr val="dk1"/>
                  </a:solidFill>
                  <a:effectLst/>
                  <a:latin typeface="Cambria Math"/>
                  <a:ea typeface="+mn-ea"/>
                  <a:cs typeface="+mn-cs"/>
                </a:rPr>
                <a:t>−𝑆𝑆𝑅𝑒𝑠_𝑈𝑛𝑟𝑒𝑠𝑡𝑟𝑖𝑐𝑡𝑒𝑑]</a:t>
              </a:r>
              <a:r>
                <a:rPr lang="en-US" sz="1100" b="0" i="0" baseline="0">
                  <a:solidFill>
                    <a:schemeClr val="dk1"/>
                  </a:solidFill>
                  <a:effectLst/>
                  <a:latin typeface="+mn-lt"/>
                  <a:ea typeface="+mn-ea"/>
                  <a:cs typeface="+mn-cs"/>
                </a:rPr>
                <a:t>)⁄𝑁𝐼𝑅)/((𝑆𝑆𝑅𝑒𝑠_𝑈𝑛𝑟𝑒𝑠𝑡𝑟𝑖𝑐𝑡𝑒𝑑)⁄</a:t>
              </a:r>
              <a:r>
                <a:rPr lang="en-US" sz="1100" b="0" i="0" baseline="0">
                  <a:solidFill>
                    <a:schemeClr val="dk1"/>
                  </a:solidFill>
                  <a:effectLst/>
                  <a:latin typeface="Cambria Math"/>
                  <a:ea typeface="+mn-ea"/>
                  <a:cs typeface="+mn-cs"/>
                </a:rPr>
                <a:t>(</a:t>
              </a:r>
              <a:r>
                <a:rPr lang="en-US" sz="1100" b="0" i="0" baseline="0">
                  <a:solidFill>
                    <a:schemeClr val="dk1"/>
                  </a:solidFill>
                  <a:effectLst/>
                  <a:latin typeface="+mn-lt"/>
                  <a:ea typeface="+mn-ea"/>
                  <a:cs typeface="+mn-cs"/>
                </a:rPr>
                <a:t>𝑁−𝑘</a:t>
              </a:r>
              <a:r>
                <a:rPr lang="en-US" sz="1100" b="0" i="0" baseline="0">
                  <a:solidFill>
                    <a:schemeClr val="dk1"/>
                  </a:solidFill>
                  <a:effectLst/>
                  <a:latin typeface="Cambria Math"/>
                  <a:ea typeface="+mn-ea"/>
                  <a:cs typeface="+mn-cs"/>
                </a:rPr>
                <a:t>)_𝑈𝑛𝑟𝑒𝑠𝑡𝑟𝑖𝑐𝑡𝑒𝑑</a:t>
              </a:r>
              <a:r>
                <a:rPr lang="en-US" sz="1100" b="0" i="0" baseline="0">
                  <a:solidFill>
                    <a:schemeClr val="dk1"/>
                  </a:solidFill>
                  <a:effectLst/>
                  <a:latin typeface="+mn-lt"/>
                  <a:ea typeface="+mn-ea"/>
                  <a:cs typeface="+mn-cs"/>
                </a:rPr>
                <a:t> )</a:t>
              </a:r>
              <a:endParaRPr lang="en-US" sz="1100" u="none"/>
            </a:p>
            <a:p>
              <a:endParaRPr lang="en-US" sz="1100" u="none"/>
            </a:p>
            <a:p>
              <a:r>
                <a:rPr lang="en-US" sz="1100" u="none"/>
                <a:t>If F is very small, then the</a:t>
              </a:r>
              <a:r>
                <a:rPr lang="en-US" sz="1100" u="none" baseline="0"/>
                <a:t> unrestricted model grants no significant advantage above the restricted model.  You might as well use the simplified restricted model.</a:t>
              </a:r>
            </a:p>
            <a:p>
              <a:endParaRPr lang="en-US" sz="1100" u="none"/>
            </a:p>
          </xdr:txBody>
        </xdr:sp>
      </mc:Fallback>
    </mc:AlternateContent>
    <xdr:clientData/>
  </xdr:twoCellAnchor>
  <xdr:twoCellAnchor>
    <xdr:from>
      <xdr:col>7</xdr:col>
      <xdr:colOff>409575</xdr:colOff>
      <xdr:row>18</xdr:row>
      <xdr:rowOff>171450</xdr:rowOff>
    </xdr:from>
    <xdr:to>
      <xdr:col>15</xdr:col>
      <xdr:colOff>457200</xdr:colOff>
      <xdr:row>23</xdr:row>
      <xdr:rowOff>9525</xdr:rowOff>
    </xdr:to>
    <xdr:sp macro="" textlink="">
      <xdr:nvSpPr>
        <xdr:cNvPr id="6" name="TextBox 5"/>
        <xdr:cNvSpPr txBox="1"/>
      </xdr:nvSpPr>
      <xdr:spPr>
        <a:xfrm>
          <a:off x="6896100" y="3648075"/>
          <a:ext cx="4924425" cy="79057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linear model is the unrestricted model (it is more granular).  On the next tab, we will look at the proposed restricted model.</a:t>
          </a:r>
        </a:p>
      </xdr:txBody>
    </xdr:sp>
    <xdr:clientData/>
  </xdr:twoCellAnchor>
</xdr:wsDr>
</file>

<file path=xl/drawings/drawing46.xml><?xml version="1.0" encoding="utf-8"?>
<xdr:wsDr xmlns:xdr="http://schemas.openxmlformats.org/drawingml/2006/spreadsheetDrawing" xmlns:a="http://schemas.openxmlformats.org/drawingml/2006/main">
  <xdr:oneCellAnchor>
    <xdr:from>
      <xdr:col>20</xdr:col>
      <xdr:colOff>152400</xdr:colOff>
      <xdr:row>9</xdr:row>
      <xdr:rowOff>147637</xdr:rowOff>
    </xdr:from>
    <xdr:ext cx="914400" cy="264560"/>
    <xdr:sp macro="" textlink="">
      <xdr:nvSpPr>
        <xdr:cNvPr id="3" name="TextBox 2"/>
        <xdr:cNvSpPr txBox="1"/>
      </xdr:nvSpPr>
      <xdr:spPr>
        <a:xfrm>
          <a:off x="5953125" y="2052637"/>
          <a:ext cx="91440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en-US" sz="1100"/>
        </a:p>
      </xdr:txBody>
    </xdr:sp>
    <xdr:clientData/>
  </xdr:oneCellAnchor>
  <xdr:twoCellAnchor>
    <xdr:from>
      <xdr:col>16</xdr:col>
      <xdr:colOff>342899</xdr:colOff>
      <xdr:row>1</xdr:row>
      <xdr:rowOff>85724</xdr:rowOff>
    </xdr:from>
    <xdr:to>
      <xdr:col>25</xdr:col>
      <xdr:colOff>180974</xdr:colOff>
      <xdr:row>18</xdr:row>
      <xdr:rowOff>76199</xdr:rowOff>
    </xdr:to>
    <xdr:sp macro="" textlink="">
      <xdr:nvSpPr>
        <xdr:cNvPr id="4" name="TextBox 3"/>
        <xdr:cNvSpPr txBox="1"/>
      </xdr:nvSpPr>
      <xdr:spPr>
        <a:xfrm>
          <a:off x="3705224" y="466724"/>
          <a:ext cx="5324475" cy="3228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Our restricted model is that we</a:t>
          </a:r>
          <a:r>
            <a:rPr lang="en-US" sz="1100" baseline="0"/>
            <a:t> replace the dummies for years with just 1 "Year" variable.</a:t>
          </a:r>
        </a:p>
        <a:p>
          <a:endParaRPr lang="en-US" sz="1100" baseline="0"/>
        </a:p>
        <a:p>
          <a:r>
            <a:rPr lang="en-US" sz="1100" baseline="0"/>
            <a:t>We therefore assume  2 independent restrictions:</a:t>
          </a:r>
        </a:p>
        <a:p>
          <a:endParaRPr lang="en-US" sz="1100" baseline="0"/>
        </a:p>
        <a:p>
          <a:r>
            <a:rPr lang="en-US" sz="1100"/>
            <a:t>The Price difference</a:t>
          </a:r>
          <a:r>
            <a:rPr lang="en-US" sz="1100" baseline="0"/>
            <a:t> between 2010 &amp; 2011 </a:t>
          </a:r>
          <a:r>
            <a:rPr lang="en-US" sz="1100" baseline="0">
              <a:solidFill>
                <a:srgbClr val="FF0000"/>
              </a:solidFill>
            </a:rPr>
            <a:t>(b1)</a:t>
          </a:r>
        </a:p>
        <a:p>
          <a:endParaRPr lang="en-US" sz="1100" baseline="0"/>
        </a:p>
        <a:p>
          <a:r>
            <a:rPr lang="en-US" sz="1100" baseline="0"/>
            <a:t>= Price difference between 2011 &amp; 2012 </a:t>
          </a:r>
          <a:r>
            <a:rPr lang="en-US" sz="1100" baseline="0">
              <a:solidFill>
                <a:srgbClr val="FF0000"/>
              </a:solidFill>
            </a:rPr>
            <a:t>(b2)</a:t>
          </a:r>
        </a:p>
        <a:p>
          <a:endParaRPr lang="en-US" sz="1100" baseline="0"/>
        </a:p>
        <a:p>
          <a:r>
            <a:rPr lang="en-US" sz="1100" baseline="0"/>
            <a:t>= Price difference between 2012 &amp; 2013 </a:t>
          </a:r>
          <a:r>
            <a:rPr lang="en-US" sz="1100" baseline="0">
              <a:solidFill>
                <a:srgbClr val="FF0000"/>
              </a:solidFill>
            </a:rPr>
            <a:t>(b3)</a:t>
          </a:r>
          <a:r>
            <a:rPr lang="en-US" sz="1100" baseline="0"/>
            <a:t>.</a:t>
          </a:r>
        </a:p>
        <a:p>
          <a:endParaRPr lang="en-US" sz="1100" baseline="0"/>
        </a:p>
        <a:p>
          <a:r>
            <a:rPr lang="en-US" sz="1100"/>
            <a:t>After all, you</a:t>
          </a:r>
          <a:r>
            <a:rPr lang="en-US" sz="1100" baseline="0"/>
            <a:t> will have only 1 coefficient, or slope, and the change over 1 year must be about the same as the change over any other year.  </a:t>
          </a:r>
        </a:p>
        <a:p>
          <a:endParaRPr lang="en-US" sz="1100" baseline="0"/>
        </a:p>
        <a:p>
          <a:r>
            <a:rPr lang="en-US" sz="1100"/>
            <a:t>b1 = b2 = b3.  That</a:t>
          </a:r>
          <a:r>
            <a:rPr lang="en-US" sz="1100" baseline="0"/>
            <a:t> is, b1 = b2, and b2 = b3, and b1 = b3.</a:t>
          </a:r>
        </a:p>
        <a:p>
          <a:endParaRPr lang="en-US" sz="1100"/>
        </a:p>
        <a:p>
          <a:r>
            <a:rPr lang="en-US" sz="1100"/>
            <a:t>Why is this 2 independent restrictions, and not 3?  Because if b1</a:t>
          </a:r>
          <a:r>
            <a:rPr lang="en-US" sz="1100" baseline="0"/>
            <a:t> = b2, and b2 =b3, then the transitive property ensures that b1 = b3 anyway.  We only need to confirm that b1 = b2 and b2 = b3.  </a:t>
          </a:r>
          <a:endParaRPr lang="en-US" sz="1100"/>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9</xdr:col>
      <xdr:colOff>247650</xdr:colOff>
      <xdr:row>0</xdr:row>
      <xdr:rowOff>104775</xdr:rowOff>
    </xdr:from>
    <xdr:to>
      <xdr:col>17</xdr:col>
      <xdr:colOff>438150</xdr:colOff>
      <xdr:row>16</xdr:row>
      <xdr:rowOff>161925</xdr:rowOff>
    </xdr:to>
    <mc:AlternateContent xmlns:mc="http://schemas.openxmlformats.org/markup-compatibility/2006" xmlns:a14="http://schemas.microsoft.com/office/drawing/2010/main">
      <mc:Choice Requires="a14">
        <xdr:sp macro="" textlink="">
          <xdr:nvSpPr>
            <xdr:cNvPr id="2" name="TextBox 1"/>
            <xdr:cNvSpPr txBox="1"/>
          </xdr:nvSpPr>
          <xdr:spPr>
            <a:xfrm>
              <a:off x="5734050" y="104775"/>
              <a:ext cx="5067300" cy="3152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14:m>
                <m:oMathPara xmlns:m="http://schemas.openxmlformats.org/officeDocument/2006/math">
                  <m:oMathParaPr>
                    <m:jc m:val="centerGroup"/>
                  </m:oMathParaPr>
                  <m:oMath xmlns:m="http://schemas.openxmlformats.org/officeDocument/2006/math">
                    <m:r>
                      <a:rPr lang="en-US" sz="1100" b="0" i="1" u="none" baseline="0">
                        <a:latin typeface="Cambria Math"/>
                      </a:rPr>
                      <m:t>𝐺𝑒𝑛𝑒𝑟𝑎𝑙</m:t>
                    </m:r>
                    <m:r>
                      <a:rPr lang="en-US" sz="1100" b="0" i="1" u="none" baseline="0">
                        <a:latin typeface="Cambria Math"/>
                      </a:rPr>
                      <m:t> </m:t>
                    </m:r>
                    <m:r>
                      <a:rPr lang="en-US" sz="1100" b="0" i="1" u="none" baseline="0">
                        <a:latin typeface="Cambria Math"/>
                      </a:rPr>
                      <m:t>𝐹</m:t>
                    </m:r>
                    <m:r>
                      <a:rPr lang="en-US" sz="1100" b="0" i="1" u="none" baseline="0">
                        <a:latin typeface="Cambria Math"/>
                      </a:rPr>
                      <m:t>=</m:t>
                    </m:r>
                    <m:f>
                      <m:fPr>
                        <m:ctrlPr>
                          <a:rPr lang="en-US" sz="1100" b="0" i="1" u="none" baseline="0">
                            <a:latin typeface="Cambria Math"/>
                          </a:rPr>
                        </m:ctrlPr>
                      </m:fPr>
                      <m:num>
                        <m:f>
                          <m:fPr>
                            <m:type m:val="skw"/>
                            <m:ctrlPr>
                              <a:rPr lang="en-US" sz="1100" b="0" i="1" u="none" baseline="0">
                                <a:latin typeface="Cambria Math"/>
                              </a:rPr>
                            </m:ctrlPr>
                          </m:fPr>
                          <m:num>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m:t>
                                </m:r>
                                <m:d>
                                  <m:dPr>
                                    <m:ctrlPr>
                                      <a:rPr lang="en-US" sz="1100" b="0" i="1" baseline="0">
                                        <a:solidFill>
                                          <a:schemeClr val="dk1"/>
                                        </a:solidFill>
                                        <a:effectLst/>
                                        <a:latin typeface="Cambria Math"/>
                                        <a:ea typeface="+mn-ea"/>
                                        <a:cs typeface="+mn-cs"/>
                                      </a:rPr>
                                    </m:ctrlPr>
                                  </m:dPr>
                                  <m:e>
                                    <m:r>
                                      <a:rPr lang="en-US" sz="1100" b="0" i="1" baseline="0">
                                        <a:solidFill>
                                          <a:schemeClr val="dk1"/>
                                        </a:solidFill>
                                        <a:effectLst/>
                                        <a:latin typeface="Cambria Math"/>
                                        <a:ea typeface="+mn-ea"/>
                                        <a:cs typeface="+mn-cs"/>
                                      </a:rPr>
                                      <m:t>𝑇𝑆𝑆</m:t>
                                    </m:r>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𝑆𝑆𝑅𝑒𝑠</m:t>
                                    </m:r>
                                  </m:e>
                                </m:d>
                              </m:e>
                              <m:sub>
                                <m:r>
                                  <a:rPr lang="en-US" sz="1100" b="0" i="1" baseline="0">
                                    <a:solidFill>
                                      <a:schemeClr val="dk1"/>
                                    </a:solidFill>
                                    <a:effectLst/>
                                    <a:latin typeface="Cambria Math"/>
                                    <a:ea typeface="+mn-ea"/>
                                    <a:cs typeface="+mn-cs"/>
                                  </a:rPr>
                                  <m:t>𝑈𝑛𝑟𝑒𝑠𝑡𝑟𝑖𝑐𝑡𝑒𝑑</m:t>
                                </m:r>
                              </m:sub>
                            </m:sSub>
                            <m:r>
                              <a:rPr lang="en-US" sz="1100" b="0" i="1" baseline="0">
                                <a:solidFill>
                                  <a:schemeClr val="dk1"/>
                                </a:solidFill>
                                <a:effectLst/>
                                <a:latin typeface="Cambria Math"/>
                                <a:ea typeface="+mn-ea"/>
                                <a:cs typeface="+mn-cs"/>
                              </a:rPr>
                              <m:t>−</m:t>
                            </m:r>
                            <m:sSub>
                              <m:sSubPr>
                                <m:ctrlPr>
                                  <a:rPr lang="en-US" sz="1100" b="0" i="1" baseline="0">
                                    <a:solidFill>
                                      <a:schemeClr val="dk1"/>
                                    </a:solidFill>
                                    <a:effectLst/>
                                    <a:latin typeface="Cambria Math"/>
                                    <a:ea typeface="+mn-ea"/>
                                    <a:cs typeface="+mn-cs"/>
                                  </a:rPr>
                                </m:ctrlPr>
                              </m:sSubPr>
                              <m:e>
                                <m:d>
                                  <m:dPr>
                                    <m:ctrlPr>
                                      <a:rPr lang="en-US" sz="1100" b="0" i="1" baseline="0">
                                        <a:solidFill>
                                          <a:schemeClr val="dk1"/>
                                        </a:solidFill>
                                        <a:effectLst/>
                                        <a:latin typeface="Cambria Math"/>
                                        <a:ea typeface="+mn-ea"/>
                                        <a:cs typeface="+mn-cs"/>
                                      </a:rPr>
                                    </m:ctrlPr>
                                  </m:dPr>
                                  <m:e>
                                    <m:r>
                                      <a:rPr lang="en-US" sz="1100" b="0" i="1" baseline="0">
                                        <a:solidFill>
                                          <a:schemeClr val="dk1"/>
                                        </a:solidFill>
                                        <a:effectLst/>
                                        <a:latin typeface="Cambria Math"/>
                                        <a:ea typeface="+mn-ea"/>
                                        <a:cs typeface="+mn-cs"/>
                                      </a:rPr>
                                      <m:t>𝑇𝑆𝑆</m:t>
                                    </m:r>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𝑆𝑆𝑅𝑒𝑠</m:t>
                                    </m:r>
                                  </m:e>
                                </m:d>
                              </m:e>
                              <m:sub>
                                <m:r>
                                  <a:rPr lang="en-US" sz="1100" b="0" i="1" baseline="0">
                                    <a:solidFill>
                                      <a:schemeClr val="dk1"/>
                                    </a:solidFill>
                                    <a:effectLst/>
                                    <a:latin typeface="Cambria Math"/>
                                    <a:ea typeface="+mn-ea"/>
                                    <a:cs typeface="+mn-cs"/>
                                  </a:rPr>
                                  <m:t>𝑅𝑒𝑠𝑡𝑟𝑖𝑐𝑡𝑒𝑑</m:t>
                                </m:r>
                              </m:sub>
                            </m:sSub>
                            <m:r>
                              <a:rPr lang="en-US" sz="1100" b="0" i="1" baseline="0">
                                <a:solidFill>
                                  <a:schemeClr val="dk1"/>
                                </a:solidFill>
                                <a:effectLst/>
                                <a:latin typeface="Cambria Math"/>
                                <a:ea typeface="+mn-ea"/>
                                <a:cs typeface="+mn-cs"/>
                              </a:rPr>
                              <m:t>]</m:t>
                            </m:r>
                          </m:num>
                          <m:den>
                            <m:r>
                              <a:rPr lang="en-US" sz="1100" b="0" i="1" u="none" baseline="0">
                                <a:latin typeface="Cambria Math"/>
                              </a:rPr>
                              <m:t>𝑁𝐼𝑅</m:t>
                            </m:r>
                          </m:den>
                        </m:f>
                      </m:num>
                      <m:den>
                        <m:f>
                          <m:fPr>
                            <m:type m:val="skw"/>
                            <m:ctrlPr>
                              <a:rPr lang="en-US" sz="1100" b="0" i="1" u="none" baseline="0">
                                <a:latin typeface="Cambria Math"/>
                              </a:rPr>
                            </m:ctrlPr>
                          </m:fPr>
                          <m:num>
                            <m:r>
                              <a:rPr lang="en-US" sz="1100" b="0" i="1" u="none" baseline="0">
                                <a:latin typeface="Cambria Math"/>
                              </a:rPr>
                              <m:t>𝑆𝑆𝑅𝑒</m:t>
                            </m:r>
                            <m:sSub>
                              <m:sSubPr>
                                <m:ctrlPr>
                                  <a:rPr lang="en-US" sz="1100" b="0" i="1" u="none" baseline="0">
                                    <a:latin typeface="Cambria Math"/>
                                  </a:rPr>
                                </m:ctrlPr>
                              </m:sSubPr>
                              <m:e>
                                <m:r>
                                  <a:rPr lang="en-US" sz="1100" b="0" i="1" u="none" baseline="0">
                                    <a:latin typeface="Cambria Math"/>
                                  </a:rPr>
                                  <m:t>𝑠</m:t>
                                </m:r>
                              </m:e>
                              <m:sub>
                                <m:r>
                                  <a:rPr lang="en-US" sz="1100" b="0" i="1" u="none" baseline="0">
                                    <a:latin typeface="Cambria Math"/>
                                  </a:rPr>
                                  <m:t>𝑈𝑛𝑟𝑒𝑠𝑡𝑟𝑖𝑐𝑡𝑒𝑑</m:t>
                                </m:r>
                              </m:sub>
                            </m:sSub>
                          </m:num>
                          <m:den>
                            <m:sSub>
                              <m:sSubPr>
                                <m:ctrlPr>
                                  <a:rPr lang="en-US" sz="1100" b="0" i="1" u="none" baseline="0">
                                    <a:latin typeface="Cambria Math"/>
                                  </a:rPr>
                                </m:ctrlPr>
                              </m:sSubPr>
                              <m:e>
                                <m:d>
                                  <m:dPr>
                                    <m:ctrlPr>
                                      <a:rPr lang="en-US" sz="1100" b="0" i="1" u="none" baseline="0">
                                        <a:latin typeface="Cambria Math"/>
                                      </a:rPr>
                                    </m:ctrlPr>
                                  </m:dPr>
                                  <m:e>
                                    <m:r>
                                      <a:rPr lang="en-US" sz="1100" b="0" i="1" u="none" baseline="0">
                                        <a:latin typeface="Cambria Math"/>
                                      </a:rPr>
                                      <m:t>𝑁</m:t>
                                    </m:r>
                                    <m:r>
                                      <a:rPr lang="en-US" sz="1100" b="0" i="1" u="none" baseline="0">
                                        <a:latin typeface="Cambria Math"/>
                                      </a:rPr>
                                      <m:t>−</m:t>
                                    </m:r>
                                    <m:r>
                                      <a:rPr lang="en-US" sz="1100" b="0" i="1" u="none" baseline="0">
                                        <a:latin typeface="Cambria Math"/>
                                      </a:rPr>
                                      <m:t>𝑘</m:t>
                                    </m:r>
                                  </m:e>
                                </m:d>
                              </m:e>
                              <m:sub>
                                <m:r>
                                  <a:rPr lang="en-US" sz="1100" b="0" i="1" u="none" baseline="0">
                                    <a:latin typeface="Cambria Math"/>
                                  </a:rPr>
                                  <m:t>𝑈𝑛𝑟𝑒𝑠𝑡𝑟𝑖𝑐𝑡𝑒𝑑</m:t>
                                </m:r>
                              </m:sub>
                            </m:sSub>
                          </m:den>
                        </m:f>
                      </m:den>
                    </m:f>
                    <m:r>
                      <a:rPr lang="en-US" sz="1100" b="0" i="1" u="none" baseline="0">
                        <a:latin typeface="Cambria Math"/>
                      </a:rPr>
                      <m:t>&gt;0</m:t>
                    </m:r>
                  </m:oMath>
                </m:oMathPara>
              </a14:m>
              <a:endParaRPr lang="en-US" sz="1100" u="sng"/>
            </a:p>
            <a:p>
              <a:endParaRPr lang="en-US" sz="1100" u="sng"/>
            </a:p>
            <a:p>
              <a:r>
                <a:rPr lang="en-US" sz="1100" u="none"/>
                <a:t>NIR = #</a:t>
              </a:r>
              <a:r>
                <a:rPr lang="en-US" sz="1100" u="none" baseline="0"/>
                <a:t> independent restrictions in H0.</a:t>
              </a:r>
            </a:p>
            <a:p>
              <a:r>
                <a:rPr lang="en-US" sz="1100" u="none" baseline="0"/>
                <a:t>N = # observations</a:t>
              </a:r>
            </a:p>
            <a:p>
              <a:r>
                <a:rPr lang="en-US" sz="1100" u="none" baseline="0"/>
                <a:t>k = # estimators</a:t>
              </a:r>
            </a:p>
            <a:p>
              <a:endParaRPr lang="en-US" sz="1100" u="none" baseline="0"/>
            </a:p>
            <a:p>
              <a:r>
                <a:rPr lang="en-US" sz="1100" u="none"/>
                <a:t>Since TSS is the same for both proposed</a:t>
              </a:r>
              <a:r>
                <a:rPr lang="en-US" sz="1100" u="none" baseline="0"/>
                <a:t> models, </a:t>
              </a:r>
            </a:p>
            <a:p>
              <a:endParaRPr lang="en-US" sz="1100" u="none" baseline="0"/>
            </a:p>
            <a:p>
              <a:pPr/>
              <a14:m>
                <m:oMathPara xmlns:m="http://schemas.openxmlformats.org/officeDocument/2006/math">
                  <m:oMathParaPr>
                    <m:jc m:val="centerGroup"/>
                  </m:oMathParaPr>
                  <m:oMath xmlns:m="http://schemas.openxmlformats.org/officeDocument/2006/math">
                    <m:r>
                      <a:rPr lang="en-US" sz="1100" b="0" i="1" baseline="0">
                        <a:solidFill>
                          <a:schemeClr val="dk1"/>
                        </a:solidFill>
                        <a:effectLst/>
                        <a:latin typeface="Cambria Math"/>
                        <a:ea typeface="+mn-ea"/>
                        <a:cs typeface="+mn-cs"/>
                      </a:rPr>
                      <m:t>𝐹</m:t>
                    </m:r>
                    <m:r>
                      <a:rPr lang="en-US" sz="1100" b="0" i="1" baseline="0">
                        <a:solidFill>
                          <a:schemeClr val="dk1"/>
                        </a:solidFill>
                        <a:effectLst/>
                        <a:latin typeface="Cambria Math"/>
                        <a:ea typeface="+mn-ea"/>
                        <a:cs typeface="+mn-cs"/>
                      </a:rPr>
                      <m:t>=</m:t>
                    </m:r>
                    <m:f>
                      <m:fPr>
                        <m:ctrlPr>
                          <a:rPr lang="en-US" sz="1100" b="0" i="1" baseline="0">
                            <a:solidFill>
                              <a:schemeClr val="dk1"/>
                            </a:solidFill>
                            <a:effectLst/>
                            <a:latin typeface="Cambria Math"/>
                            <a:ea typeface="+mn-ea"/>
                            <a:cs typeface="+mn-cs"/>
                          </a:rPr>
                        </m:ctrlPr>
                      </m:fPr>
                      <m:num>
                        <m:f>
                          <m:fPr>
                            <m:type m:val="skw"/>
                            <m:ctrlPr>
                              <a:rPr lang="en-US" sz="1100" b="0" i="1" baseline="0">
                                <a:solidFill>
                                  <a:schemeClr val="dk1"/>
                                </a:solidFill>
                                <a:effectLst/>
                                <a:latin typeface="Cambria Math"/>
                                <a:ea typeface="+mn-ea"/>
                                <a:cs typeface="+mn-cs"/>
                              </a:rPr>
                            </m:ctrlPr>
                          </m:fPr>
                          <m:num>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𝑆𝑆𝑅𝑒𝑠</m:t>
                                </m:r>
                              </m:e>
                              <m:sub>
                                <m:r>
                                  <a:rPr lang="en-US" sz="1100" b="0" i="1" baseline="0">
                                    <a:solidFill>
                                      <a:schemeClr val="dk1"/>
                                    </a:solidFill>
                                    <a:effectLst/>
                                    <a:latin typeface="Cambria Math"/>
                                    <a:ea typeface="+mn-ea"/>
                                    <a:cs typeface="+mn-cs"/>
                                  </a:rPr>
                                  <m:t>𝑅𝑒𝑠𝑡𝑟𝑖𝑐𝑡𝑒𝑑</m:t>
                                </m:r>
                              </m:sub>
                            </m:sSub>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𝑆𝑆𝑅𝑒</m:t>
                            </m:r>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𝑠</m:t>
                                </m:r>
                              </m:e>
                              <m:sub>
                                <m:r>
                                  <a:rPr lang="en-US" sz="1100" b="0" i="1" baseline="0">
                                    <a:solidFill>
                                      <a:schemeClr val="dk1"/>
                                    </a:solidFill>
                                    <a:effectLst/>
                                    <a:latin typeface="Cambria Math"/>
                                    <a:ea typeface="+mn-ea"/>
                                    <a:cs typeface="+mn-cs"/>
                                  </a:rPr>
                                  <m:t>𝑈𝑛𝑟𝑒𝑠𝑡𝑟𝑖𝑐𝑡𝑒𝑑</m:t>
                                </m:r>
                              </m:sub>
                            </m:sSub>
                            <m:r>
                              <a:rPr lang="en-US" sz="1100" b="0" i="1" baseline="0">
                                <a:solidFill>
                                  <a:schemeClr val="dk1"/>
                                </a:solidFill>
                                <a:effectLst/>
                                <a:latin typeface="Cambria Math"/>
                                <a:ea typeface="+mn-ea"/>
                                <a:cs typeface="+mn-cs"/>
                              </a:rPr>
                              <m:t>]</m:t>
                            </m:r>
                          </m:num>
                          <m:den>
                            <m:r>
                              <a:rPr lang="en-US" sz="1100" b="0" i="1" baseline="0">
                                <a:solidFill>
                                  <a:schemeClr val="dk1"/>
                                </a:solidFill>
                                <a:effectLst/>
                                <a:latin typeface="Cambria Math"/>
                                <a:ea typeface="+mn-ea"/>
                                <a:cs typeface="+mn-cs"/>
                              </a:rPr>
                              <m:t>𝑁𝐼𝑅</m:t>
                            </m:r>
                          </m:den>
                        </m:f>
                      </m:num>
                      <m:den>
                        <m:f>
                          <m:fPr>
                            <m:type m:val="skw"/>
                            <m:ctrlPr>
                              <a:rPr lang="en-US" sz="1100" b="0" i="1" baseline="0">
                                <a:solidFill>
                                  <a:schemeClr val="dk1"/>
                                </a:solidFill>
                                <a:effectLst/>
                                <a:latin typeface="Cambria Math"/>
                                <a:ea typeface="+mn-ea"/>
                                <a:cs typeface="+mn-cs"/>
                              </a:rPr>
                            </m:ctrlPr>
                          </m:fPr>
                          <m:num>
                            <m:r>
                              <a:rPr lang="en-US" sz="1100" b="0" i="1" baseline="0">
                                <a:solidFill>
                                  <a:schemeClr val="dk1"/>
                                </a:solidFill>
                                <a:effectLst/>
                                <a:latin typeface="Cambria Math"/>
                                <a:ea typeface="+mn-ea"/>
                                <a:cs typeface="+mn-cs"/>
                              </a:rPr>
                              <m:t>𝑆𝑆𝑅𝑒</m:t>
                            </m:r>
                            <m:sSub>
                              <m:sSubPr>
                                <m:ctrlPr>
                                  <a:rPr lang="en-US" sz="1100" b="0" i="1" baseline="0">
                                    <a:solidFill>
                                      <a:schemeClr val="dk1"/>
                                    </a:solidFill>
                                    <a:effectLst/>
                                    <a:latin typeface="Cambria Math"/>
                                    <a:ea typeface="+mn-ea"/>
                                    <a:cs typeface="+mn-cs"/>
                                  </a:rPr>
                                </m:ctrlPr>
                              </m:sSubPr>
                              <m:e>
                                <m:r>
                                  <a:rPr lang="en-US" sz="1100" b="0" i="1" baseline="0">
                                    <a:solidFill>
                                      <a:schemeClr val="dk1"/>
                                    </a:solidFill>
                                    <a:effectLst/>
                                    <a:latin typeface="Cambria Math"/>
                                    <a:ea typeface="+mn-ea"/>
                                    <a:cs typeface="+mn-cs"/>
                                  </a:rPr>
                                  <m:t>𝑠</m:t>
                                </m:r>
                              </m:e>
                              <m:sub>
                                <m:r>
                                  <a:rPr lang="en-US" sz="1100" b="0" i="1" baseline="0">
                                    <a:solidFill>
                                      <a:schemeClr val="dk1"/>
                                    </a:solidFill>
                                    <a:effectLst/>
                                    <a:latin typeface="Cambria Math"/>
                                    <a:ea typeface="+mn-ea"/>
                                    <a:cs typeface="+mn-cs"/>
                                  </a:rPr>
                                  <m:t>𝑈𝑛𝑟𝑒𝑠𝑡𝑟𝑖𝑐𝑡𝑒𝑑</m:t>
                                </m:r>
                              </m:sub>
                            </m:sSub>
                          </m:num>
                          <m:den>
                            <m:sSub>
                              <m:sSubPr>
                                <m:ctrlPr>
                                  <a:rPr lang="en-US" sz="1100" b="0" i="1" baseline="0">
                                    <a:solidFill>
                                      <a:schemeClr val="dk1"/>
                                    </a:solidFill>
                                    <a:effectLst/>
                                    <a:latin typeface="Cambria Math"/>
                                    <a:ea typeface="+mn-ea"/>
                                    <a:cs typeface="+mn-cs"/>
                                  </a:rPr>
                                </m:ctrlPr>
                              </m:sSubPr>
                              <m:e>
                                <m:d>
                                  <m:dPr>
                                    <m:ctrlPr>
                                      <a:rPr lang="en-US" sz="1100" b="0" i="1" baseline="0">
                                        <a:solidFill>
                                          <a:schemeClr val="dk1"/>
                                        </a:solidFill>
                                        <a:effectLst/>
                                        <a:latin typeface="Cambria Math"/>
                                        <a:ea typeface="+mn-ea"/>
                                        <a:cs typeface="+mn-cs"/>
                                      </a:rPr>
                                    </m:ctrlPr>
                                  </m:dPr>
                                  <m:e>
                                    <m:r>
                                      <a:rPr lang="en-US" sz="1100" b="0" i="1" baseline="0">
                                        <a:solidFill>
                                          <a:schemeClr val="dk1"/>
                                        </a:solidFill>
                                        <a:effectLst/>
                                        <a:latin typeface="Cambria Math"/>
                                        <a:ea typeface="+mn-ea"/>
                                        <a:cs typeface="+mn-cs"/>
                                      </a:rPr>
                                      <m:t>𝑁</m:t>
                                    </m:r>
                                    <m:r>
                                      <a:rPr lang="en-US" sz="1100" b="0" i="1" baseline="0">
                                        <a:solidFill>
                                          <a:schemeClr val="dk1"/>
                                        </a:solidFill>
                                        <a:effectLst/>
                                        <a:latin typeface="Cambria Math"/>
                                        <a:ea typeface="+mn-ea"/>
                                        <a:cs typeface="+mn-cs"/>
                                      </a:rPr>
                                      <m:t>−</m:t>
                                    </m:r>
                                    <m:r>
                                      <a:rPr lang="en-US" sz="1100" b="0" i="1" baseline="0">
                                        <a:solidFill>
                                          <a:schemeClr val="dk1"/>
                                        </a:solidFill>
                                        <a:effectLst/>
                                        <a:latin typeface="Cambria Math"/>
                                        <a:ea typeface="+mn-ea"/>
                                        <a:cs typeface="+mn-cs"/>
                                      </a:rPr>
                                      <m:t>𝑘</m:t>
                                    </m:r>
                                  </m:e>
                                </m:d>
                              </m:e>
                              <m:sub>
                                <m:r>
                                  <a:rPr lang="en-US" sz="1100" b="0" i="1" baseline="0">
                                    <a:solidFill>
                                      <a:schemeClr val="dk1"/>
                                    </a:solidFill>
                                    <a:effectLst/>
                                    <a:latin typeface="Cambria Math"/>
                                    <a:ea typeface="+mn-ea"/>
                                    <a:cs typeface="+mn-cs"/>
                                  </a:rPr>
                                  <m:t>𝑈𝑛𝑟𝑒𝑠𝑡𝑟𝑖𝑐𝑡𝑒𝑑</m:t>
                                </m:r>
                              </m:sub>
                            </m:sSub>
                          </m:den>
                        </m:f>
                      </m:den>
                    </m:f>
                  </m:oMath>
                </m:oMathPara>
              </a14:m>
              <a:endParaRPr lang="en-US" sz="1100" u="none"/>
            </a:p>
            <a:p>
              <a:endParaRPr lang="en-US" sz="1100" u="none"/>
            </a:p>
            <a:p>
              <a:r>
                <a:rPr lang="en-US" sz="1100" u="none"/>
                <a:t>If F is very small, then the</a:t>
              </a:r>
              <a:r>
                <a:rPr lang="en-US" sz="1100" u="none" baseline="0"/>
                <a:t> unrestricted model grants no significant advantage above the restricted model.  You might as well use the simplified restricted model.</a:t>
              </a:r>
            </a:p>
            <a:p>
              <a:endParaRPr lang="en-US" sz="1100" u="none"/>
            </a:p>
          </xdr:txBody>
        </xdr:sp>
      </mc:Choice>
      <mc:Fallback xmlns="">
        <xdr:sp macro="" textlink="">
          <xdr:nvSpPr>
            <xdr:cNvPr id="2" name="TextBox 1"/>
            <xdr:cNvSpPr txBox="1"/>
          </xdr:nvSpPr>
          <xdr:spPr>
            <a:xfrm>
              <a:off x="5734050" y="104775"/>
              <a:ext cx="5067300" cy="3152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i="0" u="none" baseline="0">
                  <a:latin typeface="Cambria Math"/>
                </a:rPr>
                <a:t>𝐺𝑒𝑛𝑒𝑟𝑎𝑙 𝐹=((</a:t>
              </a:r>
              <a:r>
                <a:rPr lang="en-US" sz="1100" b="0" i="0" u="none" baseline="0">
                  <a:solidFill>
                    <a:schemeClr val="dk1"/>
                  </a:solidFill>
                  <a:effectLst/>
                  <a:latin typeface="+mn-lt"/>
                  <a:ea typeface="+mn-ea"/>
                  <a:cs typeface="+mn-cs"/>
                </a:rPr>
                <a:t>〖</a:t>
              </a:r>
              <a:r>
                <a:rPr lang="en-US" sz="1100" b="0" i="0" baseline="0">
                  <a:solidFill>
                    <a:schemeClr val="dk1"/>
                  </a:solidFill>
                  <a:effectLst/>
                  <a:latin typeface="Cambria Math"/>
                  <a:ea typeface="+mn-ea"/>
                  <a:cs typeface="+mn-cs"/>
                </a:rPr>
                <a:t>[</a:t>
              </a:r>
              <a:r>
                <a:rPr lang="en-US" sz="1100" b="0" i="0" baseline="0">
                  <a:solidFill>
                    <a:schemeClr val="dk1"/>
                  </a:solidFill>
                  <a:effectLst/>
                  <a:latin typeface="+mn-lt"/>
                  <a:ea typeface="+mn-ea"/>
                  <a:cs typeface="+mn-cs"/>
                </a:rPr>
                <a:t>(𝑇𝑆𝑆−𝑆𝑆𝑅𝑒𝑠)〗_𝑈𝑛𝑟𝑒𝑠𝑡𝑟𝑖𝑐𝑡𝑒𝑑−(𝑇𝑆𝑆−𝑆𝑆𝑅𝑒𝑠)_𝑅𝑒𝑠𝑡𝑟𝑖𝑐𝑡𝑒𝑑</a:t>
              </a:r>
              <a:r>
                <a:rPr lang="en-US" sz="1100" b="0" i="0" baseline="0">
                  <a:solidFill>
                    <a:schemeClr val="dk1"/>
                  </a:solidFill>
                  <a:effectLst/>
                  <a:latin typeface="Cambria Math"/>
                  <a:ea typeface="+mn-ea"/>
                  <a:cs typeface="+mn-cs"/>
                </a:rPr>
                <a:t>]</a:t>
              </a:r>
              <a:r>
                <a:rPr lang="en-US" sz="1100" b="0" i="0" u="none" baseline="0">
                  <a:solidFill>
                    <a:schemeClr val="dk1"/>
                  </a:solidFill>
                  <a:effectLst/>
                  <a:latin typeface="Cambria Math"/>
                  <a:ea typeface="+mn-ea"/>
                  <a:cs typeface="+mn-cs"/>
                </a:rPr>
                <a:t>)⁄</a:t>
              </a:r>
              <a:r>
                <a:rPr lang="en-US" sz="1100" b="0" i="0" u="none" baseline="0">
                  <a:latin typeface="Cambria Math"/>
                </a:rPr>
                <a:t>𝑁𝐼𝑅)/((𝑆𝑆𝑅𝑒𝑠_𝑈𝑛𝑟𝑒𝑠𝑡𝑟𝑖𝑐𝑡𝑒𝑑)⁄(𝑁−𝑘)_𝑈𝑛𝑟𝑒𝑠𝑡𝑟𝑖𝑐𝑡𝑒𝑑 )&gt;0</a:t>
              </a:r>
              <a:endParaRPr lang="en-US" sz="1100" u="sng"/>
            </a:p>
            <a:p>
              <a:endParaRPr lang="en-US" sz="1100" u="sng"/>
            </a:p>
            <a:p>
              <a:r>
                <a:rPr lang="en-US" sz="1100" u="none"/>
                <a:t>NIR = #</a:t>
              </a:r>
              <a:r>
                <a:rPr lang="en-US" sz="1100" u="none" baseline="0"/>
                <a:t> independent restrictions in H0.</a:t>
              </a:r>
            </a:p>
            <a:p>
              <a:r>
                <a:rPr lang="en-US" sz="1100" u="none" baseline="0"/>
                <a:t>N = # observations</a:t>
              </a:r>
            </a:p>
            <a:p>
              <a:r>
                <a:rPr lang="en-US" sz="1100" u="none" baseline="0"/>
                <a:t>k = # estimators</a:t>
              </a:r>
            </a:p>
            <a:p>
              <a:endParaRPr lang="en-US" sz="1100" u="none" baseline="0"/>
            </a:p>
            <a:p>
              <a:r>
                <a:rPr lang="en-US" sz="1100" u="none"/>
                <a:t>Since TSS is the same for both proposed</a:t>
              </a:r>
              <a:r>
                <a:rPr lang="en-US" sz="1100" u="none" baseline="0"/>
                <a:t> models, </a:t>
              </a:r>
            </a:p>
            <a:p>
              <a:endParaRPr lang="en-US" sz="1100" u="none" baseline="0"/>
            </a:p>
            <a:p>
              <a:r>
                <a:rPr lang="en-US" sz="1100" b="0" i="0" baseline="0">
                  <a:solidFill>
                    <a:schemeClr val="dk1"/>
                  </a:solidFill>
                  <a:effectLst/>
                  <a:latin typeface="+mn-lt"/>
                  <a:ea typeface="+mn-ea"/>
                  <a:cs typeface="+mn-cs"/>
                </a:rPr>
                <a:t>𝐹=((〖</a:t>
              </a:r>
              <a:r>
                <a:rPr lang="en-US" sz="1100" b="0" i="0" baseline="0">
                  <a:solidFill>
                    <a:schemeClr val="dk1"/>
                  </a:solidFill>
                  <a:effectLst/>
                  <a:latin typeface="Cambria Math"/>
                  <a:ea typeface="+mn-ea"/>
                  <a:cs typeface="+mn-cs"/>
                </a:rPr>
                <a:t>[𝑆𝑆𝑅𝑒𝑠</a:t>
              </a:r>
              <a:r>
                <a:rPr lang="en-US" sz="1100" b="0" i="0" baseline="0">
                  <a:solidFill>
                    <a:schemeClr val="dk1"/>
                  </a:solidFill>
                  <a:effectLst/>
                  <a:latin typeface="+mn-lt"/>
                  <a:ea typeface="+mn-ea"/>
                  <a:cs typeface="+mn-cs"/>
                </a:rPr>
                <a:t>〗_𝑅𝑒𝑠𝑡𝑟𝑖𝑐𝑡𝑒𝑑</a:t>
              </a:r>
              <a:r>
                <a:rPr lang="en-US" sz="1100" b="0" i="0" baseline="0">
                  <a:solidFill>
                    <a:schemeClr val="dk1"/>
                  </a:solidFill>
                  <a:effectLst/>
                  <a:latin typeface="Cambria Math"/>
                  <a:ea typeface="+mn-ea"/>
                  <a:cs typeface="+mn-cs"/>
                </a:rPr>
                <a:t>−𝑆𝑆𝑅𝑒𝑠_𝑈𝑛𝑟𝑒𝑠𝑡𝑟𝑖𝑐𝑡𝑒𝑑]</a:t>
              </a:r>
              <a:r>
                <a:rPr lang="en-US" sz="1100" b="0" i="0" baseline="0">
                  <a:solidFill>
                    <a:schemeClr val="dk1"/>
                  </a:solidFill>
                  <a:effectLst/>
                  <a:latin typeface="+mn-lt"/>
                  <a:ea typeface="+mn-ea"/>
                  <a:cs typeface="+mn-cs"/>
                </a:rPr>
                <a:t>)⁄𝑁𝐼𝑅)/((𝑆𝑆𝑅𝑒𝑠_𝑈𝑛𝑟𝑒𝑠𝑡𝑟𝑖𝑐𝑡𝑒𝑑)⁄</a:t>
              </a:r>
              <a:r>
                <a:rPr lang="en-US" sz="1100" b="0" i="0" baseline="0">
                  <a:solidFill>
                    <a:schemeClr val="dk1"/>
                  </a:solidFill>
                  <a:effectLst/>
                  <a:latin typeface="Cambria Math"/>
                  <a:ea typeface="+mn-ea"/>
                  <a:cs typeface="+mn-cs"/>
                </a:rPr>
                <a:t>(</a:t>
              </a:r>
              <a:r>
                <a:rPr lang="en-US" sz="1100" b="0" i="0" baseline="0">
                  <a:solidFill>
                    <a:schemeClr val="dk1"/>
                  </a:solidFill>
                  <a:effectLst/>
                  <a:latin typeface="+mn-lt"/>
                  <a:ea typeface="+mn-ea"/>
                  <a:cs typeface="+mn-cs"/>
                </a:rPr>
                <a:t>𝑁−𝑘</a:t>
              </a:r>
              <a:r>
                <a:rPr lang="en-US" sz="1100" b="0" i="0" baseline="0">
                  <a:solidFill>
                    <a:schemeClr val="dk1"/>
                  </a:solidFill>
                  <a:effectLst/>
                  <a:latin typeface="Cambria Math"/>
                  <a:ea typeface="+mn-ea"/>
                  <a:cs typeface="+mn-cs"/>
                </a:rPr>
                <a:t>)_𝑈𝑛𝑟𝑒𝑠𝑡𝑟𝑖𝑐𝑡𝑒𝑑</a:t>
              </a:r>
              <a:r>
                <a:rPr lang="en-US" sz="1100" b="0" i="0" baseline="0">
                  <a:solidFill>
                    <a:schemeClr val="dk1"/>
                  </a:solidFill>
                  <a:effectLst/>
                  <a:latin typeface="+mn-lt"/>
                  <a:ea typeface="+mn-ea"/>
                  <a:cs typeface="+mn-cs"/>
                </a:rPr>
                <a:t> )</a:t>
              </a:r>
              <a:endParaRPr lang="en-US" sz="1100" u="none"/>
            </a:p>
            <a:p>
              <a:endParaRPr lang="en-US" sz="1100" u="none"/>
            </a:p>
            <a:p>
              <a:r>
                <a:rPr lang="en-US" sz="1100" u="none"/>
                <a:t>If F is very small, then the</a:t>
              </a:r>
              <a:r>
                <a:rPr lang="en-US" sz="1100" u="none" baseline="0"/>
                <a:t> unrestricted model grants no significant advantage above the restricted model.  You might as well use the simplified restricted model.</a:t>
              </a:r>
            </a:p>
            <a:p>
              <a:endParaRPr lang="en-US" sz="1100" u="none"/>
            </a:p>
          </xdr:txBody>
        </xdr:sp>
      </mc:Fallback>
    </mc:AlternateContent>
    <xdr:clientData/>
  </xdr:twoCellAnchor>
  <xdr:twoCellAnchor>
    <xdr:from>
      <xdr:col>6</xdr:col>
      <xdr:colOff>85725</xdr:colOff>
      <xdr:row>0</xdr:row>
      <xdr:rowOff>38099</xdr:rowOff>
    </xdr:from>
    <xdr:to>
      <xdr:col>9</xdr:col>
      <xdr:colOff>180975</xdr:colOff>
      <xdr:row>21</xdr:row>
      <xdr:rowOff>114299</xdr:rowOff>
    </xdr:to>
    <xdr:sp macro="" textlink="">
      <xdr:nvSpPr>
        <xdr:cNvPr id="3" name="TextBox 2"/>
        <xdr:cNvSpPr txBox="1"/>
      </xdr:nvSpPr>
      <xdr:spPr>
        <a:xfrm>
          <a:off x="5305425" y="38099"/>
          <a:ext cx="1924050" cy="412432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H0:</a:t>
          </a:r>
          <a:r>
            <a:rPr lang="en-US" sz="1100" baseline="0"/>
            <a:t>  b1 = b2 = b3</a:t>
          </a:r>
        </a:p>
        <a:p>
          <a:r>
            <a:rPr lang="en-US" sz="1100" baseline="0"/>
            <a:t>HA:  At least 1 coefficient does not equal another.</a:t>
          </a:r>
        </a:p>
        <a:p>
          <a:endParaRPr lang="en-US" sz="1100" baseline="0"/>
        </a:p>
        <a:p>
          <a:r>
            <a:rPr lang="en-US" sz="1100" baseline="0"/>
            <a:t>α = 0.05</a:t>
          </a:r>
        </a:p>
        <a:p>
          <a:endParaRPr lang="en-US" sz="1100" baseline="0"/>
        </a:p>
        <a:p>
          <a:r>
            <a:rPr lang="en-US" sz="1100" baseline="0"/>
            <a:t>F_critical:  3.885294</a:t>
          </a:r>
        </a:p>
        <a:p>
          <a:endParaRPr lang="en-US" sz="1100" baseline="0"/>
        </a:p>
        <a:p>
          <a:r>
            <a:rPr lang="en-US" sz="1100" baseline="0"/>
            <a:t>F_statistic:  0.306025</a:t>
          </a:r>
        </a:p>
        <a:p>
          <a:endParaRPr lang="en-US" sz="1100" baseline="0"/>
        </a:p>
        <a:p>
          <a:r>
            <a:rPr lang="en-US" sz="1100"/>
            <a:t>F_stat &lt; F_crit</a:t>
          </a:r>
        </a:p>
        <a:p>
          <a:endParaRPr lang="en-US" sz="1100"/>
        </a:p>
        <a:p>
          <a:r>
            <a:rPr lang="en-US" sz="1100"/>
            <a:t>Fail to Reject H0</a:t>
          </a:r>
        </a:p>
        <a:p>
          <a:endParaRPr lang="en-US" sz="1100"/>
        </a:p>
        <a:p>
          <a:r>
            <a:rPr lang="en-US" sz="1100"/>
            <a:t>There is not enough evidence to infer</a:t>
          </a:r>
          <a:r>
            <a:rPr lang="en-US" sz="1100" baseline="0"/>
            <a:t> that the Unrestricted Model (Dummies for Years) has any more explanatory power than the Restricted Model (just using "Years").</a:t>
          </a:r>
        </a:p>
        <a:p>
          <a:endParaRPr lang="en-US" sz="1100" baseline="0"/>
        </a:p>
        <a:p>
          <a:r>
            <a:rPr lang="en-US" sz="1100"/>
            <a:t>Using</a:t>
          </a:r>
          <a:r>
            <a:rPr lang="en-US" sz="1100" baseline="0"/>
            <a:t> Just "Years" is okay.</a:t>
          </a:r>
          <a:endParaRPr lang="en-US" sz="1100"/>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34</xdr:col>
      <xdr:colOff>74083</xdr:colOff>
      <xdr:row>0</xdr:row>
      <xdr:rowOff>42333</xdr:rowOff>
    </xdr:from>
    <xdr:to>
      <xdr:col>45</xdr:col>
      <xdr:colOff>254000</xdr:colOff>
      <xdr:row>28</xdr:row>
      <xdr:rowOff>169333</xdr:rowOff>
    </xdr:to>
    <xdr:sp macro="" textlink="">
      <xdr:nvSpPr>
        <xdr:cNvPr id="2" name="TextBox 1"/>
        <xdr:cNvSpPr txBox="1"/>
      </xdr:nvSpPr>
      <xdr:spPr>
        <a:xfrm>
          <a:off x="6836833" y="42333"/>
          <a:ext cx="6932084" cy="5651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t>Fictional Case</a:t>
          </a:r>
          <a:r>
            <a:rPr lang="en-US" sz="1100" i="1" baseline="0"/>
            <a:t> Study</a:t>
          </a:r>
          <a:endParaRPr lang="en-US" sz="1100" i="1"/>
        </a:p>
        <a:p>
          <a:endParaRPr lang="en-US" sz="1100" i="1"/>
        </a:p>
        <a:p>
          <a:r>
            <a:rPr lang="en-US" sz="1100" i="1"/>
            <a:t>In the 1990's, there used to be sweetened, carbonated high caffeinated beverages.  Since 2010, there has been a resurgence</a:t>
          </a:r>
          <a:r>
            <a:rPr lang="en-US" sz="1100" i="1" baseline="0"/>
            <a:t> of these beverages.  Some proposed buying motives include amounts of sugar, amounts of caffeine, amounts of vitamin B12, and the brand (the leading brands are Kroak and Popsee, and any other brand is aptly listed as "other brand").  You have segmented the total market into 4 regions.  Prices per bottle overall have changed annually for this type of product.</a:t>
          </a:r>
        </a:p>
        <a:p>
          <a:endParaRPr lang="en-US" sz="1100" i="1" baseline="0"/>
        </a:p>
        <a:p>
          <a:r>
            <a:rPr lang="en-US" sz="1100" i="0" baseline="0"/>
            <a:t>1)  [10 points] Form a model to estimate LnPrice.  Interpret the coefficients for LnSugar, LnCaffeine, LnB12, Kroak, and Popsee, as appropriate.  Also indicate the price difference between the NW region and SE region and the price difference between 2013 and 2010.</a:t>
          </a:r>
        </a:p>
        <a:p>
          <a:endParaRPr lang="en-US" sz="1100" i="0" baseline="0"/>
        </a:p>
        <a:p>
          <a:r>
            <a:rPr lang="en-US" sz="1100" i="0" baseline="0"/>
            <a:t>2)  [5 points] What is the price difference between Kroak and Popsee if all else is the same for a beverage?</a:t>
          </a:r>
        </a:p>
        <a:p>
          <a:endParaRPr lang="en-US" sz="1100" i="0" baseline="0"/>
        </a:p>
        <a:p>
          <a:r>
            <a:rPr lang="en-US" sz="1100" i="0" baseline="0"/>
            <a:t>3)  [10 points] Estimate the Price of a beverage that has 50 grams of sugar (LnSugar was the natural logarithm of  grams of sugar), 1000 mg of caffeine (LnCaffeine was the natural logarithm of mg of caffeine), is under the Popsee brand, and was sold in the SE region in 2013.</a:t>
          </a:r>
        </a:p>
        <a:p>
          <a:endParaRPr lang="en-US" sz="1100" i="0" baseline="0"/>
        </a:p>
        <a:p>
          <a:r>
            <a:rPr lang="en-US" sz="1100" i="0"/>
            <a:t>4)  [10 points] Popsee is thinking of repositioning</a:t>
          </a:r>
          <a:r>
            <a:rPr lang="en-US" sz="1100" i="0" baseline="0"/>
            <a:t> one of its beverages.  The current price is $1.20 per bottle.  Sugar will be cut in half, but caffeine will be doubled.  You are selling to the same region and want to rollout the new product within a month.  Estimate the new price.</a:t>
          </a:r>
        </a:p>
        <a:p>
          <a:endParaRPr lang="en-US" sz="1100" i="0" baseline="0"/>
        </a:p>
        <a:p>
          <a:r>
            <a:rPr lang="en-US" sz="1100" i="0" baseline="0"/>
            <a:t>5)  [5 points] You are a beverage startup.  Your recent product sells at $1.20 per bottle.  Popsee will acquire you within a month and plans to cut your sugar in half but double your caffeine.  Within a month of that, Popsee wants to rollout your product under their brand name.  Estimate the new price.</a:t>
          </a:r>
        </a:p>
        <a:p>
          <a:endParaRPr lang="en-US" sz="1100" i="0" baseline="0"/>
        </a:p>
        <a:p>
          <a:r>
            <a:rPr lang="en-US" sz="1100" i="0" baseline="0"/>
            <a:t>6)  [10 points] Form a geographical price index.  Let Price Level of SW = 1.00</a:t>
          </a:r>
        </a:p>
        <a:p>
          <a:endParaRPr lang="en-US" sz="1100" i="0" baseline="0"/>
        </a:p>
        <a:p>
          <a:r>
            <a:rPr lang="en-US" sz="1100" i="0" baseline="0"/>
            <a:t>7)  [5 points] Form a chronological price index.  Let Price Level of Year 2010 = 1.00</a:t>
          </a:r>
        </a:p>
        <a:p>
          <a:endParaRPr lang="en-US" sz="1100" i="0" baseline="0"/>
        </a:p>
        <a:p>
          <a:r>
            <a:rPr lang="en-US" sz="1100" i="0" baseline="0"/>
            <a:t>8)  (Advanced, Optional) [10 points] You think that 4 regions is too granular, and having only 2 regions, North and South, will suffice.  Conduct an F-test with </a:t>
          </a:r>
          <a:r>
            <a:rPr lang="el-GR" sz="1100" i="0" baseline="0"/>
            <a:t>α</a:t>
          </a:r>
          <a:r>
            <a:rPr lang="en-US" sz="1100" i="0" baseline="0"/>
            <a:t>=0.05 to determine whether this is the case.</a:t>
          </a:r>
          <a:endParaRPr lang="en-US" sz="1100" i="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32.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40.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43.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45.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4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79998168889431442"/>
  </sheetPr>
  <dimension ref="A1"/>
  <sheetViews>
    <sheetView tabSelected="1" workbookViewId="0">
      <selection activeCell="M10" sqref="M10"/>
    </sheetView>
  </sheetViews>
  <sheetFormatPr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5" tint="0.79998168889431442"/>
  </sheetPr>
  <dimension ref="A7:B7"/>
  <sheetViews>
    <sheetView workbookViewId="0">
      <selection activeCell="T1" sqref="T1"/>
    </sheetView>
  </sheetViews>
  <sheetFormatPr defaultRowHeight="15" x14ac:dyDescent="0.25"/>
  <sheetData>
    <row r="7" spans="1:2" x14ac:dyDescent="0.25">
      <c r="A7" s="18"/>
      <c r="B7" s="18"/>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5" tint="0.79998168889431442"/>
  </sheetPr>
  <dimension ref="I1:K7"/>
  <sheetViews>
    <sheetView workbookViewId="0">
      <selection activeCell="O7" sqref="O7"/>
    </sheetView>
  </sheetViews>
  <sheetFormatPr defaultRowHeight="15" x14ac:dyDescent="0.25"/>
  <cols>
    <col min="9" max="9" width="13.5703125" bestFit="1" customWidth="1"/>
    <col min="10" max="10" width="10" bestFit="1" customWidth="1"/>
  </cols>
  <sheetData>
    <row r="1" spans="9:11" x14ac:dyDescent="0.25">
      <c r="I1" s="6" t="s">
        <v>36</v>
      </c>
      <c r="J1" s="6" t="s">
        <v>35</v>
      </c>
    </row>
    <row r="2" spans="9:11" x14ac:dyDescent="0.25">
      <c r="I2">
        <v>0</v>
      </c>
      <c r="J2">
        <f>50+10*I2</f>
        <v>50</v>
      </c>
      <c r="K2" s="19" t="s">
        <v>37</v>
      </c>
    </row>
    <row r="3" spans="9:11" x14ac:dyDescent="0.25">
      <c r="I3">
        <v>1</v>
      </c>
      <c r="J3">
        <f t="shared" ref="J3:J7" si="0">50+10*I3</f>
        <v>60</v>
      </c>
    </row>
    <row r="4" spans="9:11" x14ac:dyDescent="0.25">
      <c r="I4">
        <v>2</v>
      </c>
      <c r="J4">
        <f t="shared" si="0"/>
        <v>70</v>
      </c>
    </row>
    <row r="5" spans="9:11" x14ac:dyDescent="0.25">
      <c r="I5">
        <v>3</v>
      </c>
      <c r="J5">
        <f t="shared" si="0"/>
        <v>80</v>
      </c>
    </row>
    <row r="6" spans="9:11" x14ac:dyDescent="0.25">
      <c r="I6">
        <v>4</v>
      </c>
      <c r="J6">
        <f t="shared" si="0"/>
        <v>90</v>
      </c>
    </row>
    <row r="7" spans="9:11" x14ac:dyDescent="0.25">
      <c r="I7">
        <v>5</v>
      </c>
      <c r="J7">
        <f t="shared" si="0"/>
        <v>100</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5" tint="0.79998168889431442"/>
  </sheetPr>
  <dimension ref="A1"/>
  <sheetViews>
    <sheetView workbookViewId="0">
      <selection activeCell="I15" sqref="I15"/>
    </sheetView>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6" tint="-0.499984740745262"/>
  </sheetPr>
  <dimension ref="A1:C32"/>
  <sheetViews>
    <sheetView workbookViewId="0">
      <selection activeCell="R12" sqref="R12"/>
    </sheetView>
  </sheetViews>
  <sheetFormatPr defaultRowHeight="15" x14ac:dyDescent="0.25"/>
  <cols>
    <col min="1" max="1" width="9.7109375" bestFit="1" customWidth="1"/>
  </cols>
  <sheetData>
    <row r="1" spans="1:3" x14ac:dyDescent="0.25">
      <c r="A1" s="6" t="s">
        <v>26</v>
      </c>
      <c r="B1" s="6" t="s">
        <v>0</v>
      </c>
      <c r="C1" s="6" t="s">
        <v>1</v>
      </c>
    </row>
    <row r="2" spans="1:3" x14ac:dyDescent="0.25">
      <c r="A2" s="5">
        <v>40179</v>
      </c>
      <c r="B2">
        <v>17</v>
      </c>
      <c r="C2">
        <v>11</v>
      </c>
    </row>
    <row r="3" spans="1:3" x14ac:dyDescent="0.25">
      <c r="A3" s="5">
        <v>40210</v>
      </c>
      <c r="B3">
        <v>18</v>
      </c>
      <c r="C3">
        <v>9</v>
      </c>
    </row>
    <row r="4" spans="1:3" x14ac:dyDescent="0.25">
      <c r="A4" s="5">
        <v>40238</v>
      </c>
      <c r="B4">
        <v>20</v>
      </c>
      <c r="C4">
        <v>6</v>
      </c>
    </row>
    <row r="5" spans="1:3" x14ac:dyDescent="0.25">
      <c r="A5" s="5">
        <v>40269</v>
      </c>
      <c r="B5">
        <v>16</v>
      </c>
      <c r="C5">
        <v>13</v>
      </c>
    </row>
    <row r="6" spans="1:3" x14ac:dyDescent="0.25">
      <c r="A6" s="5">
        <v>40299</v>
      </c>
      <c r="B6">
        <v>12</v>
      </c>
      <c r="C6">
        <v>17</v>
      </c>
    </row>
    <row r="7" spans="1:3" x14ac:dyDescent="0.25">
      <c r="A7" s="5">
        <v>40330</v>
      </c>
      <c r="B7">
        <v>20</v>
      </c>
      <c r="C7">
        <v>9</v>
      </c>
    </row>
    <row r="8" spans="1:3" x14ac:dyDescent="0.25">
      <c r="A8" s="5">
        <v>40360</v>
      </c>
      <c r="B8">
        <v>18</v>
      </c>
      <c r="C8">
        <v>9</v>
      </c>
    </row>
    <row r="9" spans="1:3" x14ac:dyDescent="0.25">
      <c r="A9" s="5">
        <v>40391</v>
      </c>
      <c r="B9">
        <v>18</v>
      </c>
      <c r="C9">
        <v>7</v>
      </c>
    </row>
    <row r="10" spans="1:3" x14ac:dyDescent="0.25">
      <c r="A10" s="5">
        <v>40422</v>
      </c>
      <c r="B10">
        <v>17</v>
      </c>
      <c r="C10">
        <v>11</v>
      </c>
    </row>
    <row r="11" spans="1:3" x14ac:dyDescent="0.25">
      <c r="A11" s="5">
        <v>40452</v>
      </c>
      <c r="B11">
        <v>12</v>
      </c>
      <c r="C11">
        <v>16</v>
      </c>
    </row>
    <row r="12" spans="1:3" x14ac:dyDescent="0.25">
      <c r="A12" s="5">
        <v>40483</v>
      </c>
      <c r="B12">
        <v>11</v>
      </c>
      <c r="C12">
        <v>15</v>
      </c>
    </row>
    <row r="13" spans="1:3" x14ac:dyDescent="0.25">
      <c r="A13" s="5">
        <v>40513</v>
      </c>
      <c r="B13">
        <v>13</v>
      </c>
      <c r="C13">
        <v>14</v>
      </c>
    </row>
    <row r="14" spans="1:3" x14ac:dyDescent="0.25">
      <c r="A14" s="5">
        <v>40544</v>
      </c>
      <c r="B14">
        <v>13</v>
      </c>
      <c r="C14">
        <v>16</v>
      </c>
    </row>
    <row r="15" spans="1:3" x14ac:dyDescent="0.25">
      <c r="A15" s="5">
        <v>40575</v>
      </c>
      <c r="B15">
        <v>19</v>
      </c>
      <c r="C15">
        <v>7</v>
      </c>
    </row>
    <row r="16" spans="1:3" x14ac:dyDescent="0.25">
      <c r="A16" s="5">
        <v>40603</v>
      </c>
      <c r="B16">
        <v>11</v>
      </c>
      <c r="C16">
        <v>17</v>
      </c>
    </row>
    <row r="17" spans="1:3" x14ac:dyDescent="0.25">
      <c r="A17" s="5">
        <v>40634</v>
      </c>
      <c r="B17">
        <v>17</v>
      </c>
      <c r="C17">
        <v>9</v>
      </c>
    </row>
    <row r="18" spans="1:3" x14ac:dyDescent="0.25">
      <c r="A18" s="5">
        <v>40664</v>
      </c>
      <c r="B18">
        <v>11</v>
      </c>
      <c r="C18">
        <v>15</v>
      </c>
    </row>
    <row r="19" spans="1:3" x14ac:dyDescent="0.25">
      <c r="A19" s="5">
        <v>40695</v>
      </c>
      <c r="B19">
        <v>16</v>
      </c>
      <c r="C19">
        <v>13</v>
      </c>
    </row>
    <row r="20" spans="1:3" x14ac:dyDescent="0.25">
      <c r="A20" s="5">
        <v>40725</v>
      </c>
      <c r="B20">
        <v>19</v>
      </c>
      <c r="C20">
        <v>8</v>
      </c>
    </row>
    <row r="21" spans="1:3" x14ac:dyDescent="0.25">
      <c r="A21" s="5">
        <v>40756</v>
      </c>
      <c r="B21">
        <v>20</v>
      </c>
      <c r="C21">
        <v>6</v>
      </c>
    </row>
    <row r="22" spans="1:3" x14ac:dyDescent="0.25">
      <c r="A22" s="5">
        <v>40787</v>
      </c>
      <c r="B22">
        <v>12</v>
      </c>
      <c r="C22">
        <v>16</v>
      </c>
    </row>
    <row r="23" spans="1:3" x14ac:dyDescent="0.25">
      <c r="A23" s="5">
        <v>40817</v>
      </c>
      <c r="B23">
        <v>10</v>
      </c>
      <c r="C23">
        <v>18</v>
      </c>
    </row>
    <row r="24" spans="1:3" x14ac:dyDescent="0.25">
      <c r="A24" s="5">
        <v>40848</v>
      </c>
      <c r="B24">
        <v>11</v>
      </c>
      <c r="C24">
        <v>17</v>
      </c>
    </row>
    <row r="25" spans="1:3" x14ac:dyDescent="0.25">
      <c r="A25" s="5">
        <v>40878</v>
      </c>
      <c r="B25">
        <v>13</v>
      </c>
      <c r="C25">
        <v>15</v>
      </c>
    </row>
    <row r="26" spans="1:3" x14ac:dyDescent="0.25">
      <c r="A26" s="5">
        <v>40909</v>
      </c>
      <c r="B26">
        <v>11</v>
      </c>
      <c r="C26">
        <v>16</v>
      </c>
    </row>
    <row r="27" spans="1:3" x14ac:dyDescent="0.25">
      <c r="A27" s="5">
        <v>40940</v>
      </c>
      <c r="B27">
        <v>20</v>
      </c>
      <c r="C27">
        <v>8</v>
      </c>
    </row>
    <row r="28" spans="1:3" x14ac:dyDescent="0.25">
      <c r="A28" s="5">
        <v>40969</v>
      </c>
      <c r="B28">
        <v>11</v>
      </c>
      <c r="C28">
        <v>15</v>
      </c>
    </row>
    <row r="29" spans="1:3" x14ac:dyDescent="0.25">
      <c r="A29" s="5">
        <v>41000</v>
      </c>
      <c r="B29">
        <v>16</v>
      </c>
      <c r="C29">
        <v>10</v>
      </c>
    </row>
    <row r="30" spans="1:3" x14ac:dyDescent="0.25">
      <c r="A30" s="5">
        <v>41030</v>
      </c>
      <c r="B30">
        <v>14</v>
      </c>
      <c r="C30">
        <v>12</v>
      </c>
    </row>
    <row r="31" spans="1:3" x14ac:dyDescent="0.25">
      <c r="A31" s="5">
        <v>41061</v>
      </c>
      <c r="B31">
        <v>13</v>
      </c>
      <c r="C31">
        <v>15</v>
      </c>
    </row>
    <row r="32" spans="1:3" x14ac:dyDescent="0.25">
      <c r="A32" s="5">
        <v>41091</v>
      </c>
      <c r="B32">
        <v>18</v>
      </c>
      <c r="C32">
        <v>9</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6" tint="-0.499984740745262"/>
  </sheetPr>
  <dimension ref="A1:C32"/>
  <sheetViews>
    <sheetView workbookViewId="0">
      <selection activeCell="K17" sqref="K17"/>
    </sheetView>
  </sheetViews>
  <sheetFormatPr defaultRowHeight="15" x14ac:dyDescent="0.25"/>
  <cols>
    <col min="1" max="1" width="9.7109375" bestFit="1" customWidth="1"/>
  </cols>
  <sheetData>
    <row r="1" spans="1:3" x14ac:dyDescent="0.25">
      <c r="A1" s="6" t="s">
        <v>26</v>
      </c>
      <c r="B1" s="6" t="s">
        <v>0</v>
      </c>
      <c r="C1" s="6" t="s">
        <v>1</v>
      </c>
    </row>
    <row r="2" spans="1:3" x14ac:dyDescent="0.25">
      <c r="A2" s="5">
        <v>40179</v>
      </c>
      <c r="B2">
        <v>17</v>
      </c>
      <c r="C2">
        <v>11</v>
      </c>
    </row>
    <row r="3" spans="1:3" x14ac:dyDescent="0.25">
      <c r="A3" s="5">
        <v>40210</v>
      </c>
      <c r="B3">
        <v>18</v>
      </c>
      <c r="C3">
        <v>9</v>
      </c>
    </row>
    <row r="4" spans="1:3" x14ac:dyDescent="0.25">
      <c r="A4" s="5">
        <v>40238</v>
      </c>
      <c r="B4">
        <v>20</v>
      </c>
      <c r="C4">
        <v>6</v>
      </c>
    </row>
    <row r="5" spans="1:3" x14ac:dyDescent="0.25">
      <c r="A5" s="5">
        <v>40269</v>
      </c>
      <c r="B5">
        <v>16</v>
      </c>
      <c r="C5">
        <v>13</v>
      </c>
    </row>
    <row r="6" spans="1:3" x14ac:dyDescent="0.25">
      <c r="A6" s="5">
        <v>40299</v>
      </c>
      <c r="B6">
        <v>12</v>
      </c>
      <c r="C6">
        <v>17</v>
      </c>
    </row>
    <row r="7" spans="1:3" x14ac:dyDescent="0.25">
      <c r="A7" s="5">
        <v>40330</v>
      </c>
      <c r="B7">
        <v>20</v>
      </c>
      <c r="C7">
        <v>9</v>
      </c>
    </row>
    <row r="8" spans="1:3" x14ac:dyDescent="0.25">
      <c r="A8" s="5">
        <v>40360</v>
      </c>
      <c r="B8">
        <v>18</v>
      </c>
      <c r="C8">
        <v>9</v>
      </c>
    </row>
    <row r="9" spans="1:3" x14ac:dyDescent="0.25">
      <c r="A9" s="5">
        <v>40391</v>
      </c>
      <c r="B9">
        <v>18</v>
      </c>
      <c r="C9">
        <v>7</v>
      </c>
    </row>
    <row r="10" spans="1:3" x14ac:dyDescent="0.25">
      <c r="A10" s="5">
        <v>40422</v>
      </c>
      <c r="B10">
        <v>17</v>
      </c>
      <c r="C10">
        <v>11</v>
      </c>
    </row>
    <row r="11" spans="1:3" x14ac:dyDescent="0.25">
      <c r="A11" s="5">
        <v>40452</v>
      </c>
      <c r="B11">
        <v>12</v>
      </c>
      <c r="C11">
        <v>16</v>
      </c>
    </row>
    <row r="12" spans="1:3" x14ac:dyDescent="0.25">
      <c r="A12" s="5">
        <v>40483</v>
      </c>
      <c r="B12">
        <v>11</v>
      </c>
      <c r="C12">
        <v>15</v>
      </c>
    </row>
    <row r="13" spans="1:3" x14ac:dyDescent="0.25">
      <c r="A13" s="5">
        <v>40513</v>
      </c>
      <c r="B13">
        <v>13</v>
      </c>
      <c r="C13">
        <v>14</v>
      </c>
    </row>
    <row r="14" spans="1:3" x14ac:dyDescent="0.25">
      <c r="A14" s="5">
        <v>40544</v>
      </c>
      <c r="B14">
        <v>13</v>
      </c>
      <c r="C14">
        <v>16</v>
      </c>
    </row>
    <row r="15" spans="1:3" x14ac:dyDescent="0.25">
      <c r="A15" s="5">
        <v>40575</v>
      </c>
      <c r="B15">
        <v>19</v>
      </c>
      <c r="C15">
        <v>7</v>
      </c>
    </row>
    <row r="16" spans="1:3" x14ac:dyDescent="0.25">
      <c r="A16" s="5">
        <v>40603</v>
      </c>
      <c r="B16">
        <v>11</v>
      </c>
      <c r="C16">
        <v>17</v>
      </c>
    </row>
    <row r="17" spans="1:3" x14ac:dyDescent="0.25">
      <c r="A17" s="5">
        <v>40634</v>
      </c>
      <c r="B17">
        <v>17</v>
      </c>
      <c r="C17">
        <v>9</v>
      </c>
    </row>
    <row r="18" spans="1:3" x14ac:dyDescent="0.25">
      <c r="A18" s="5">
        <v>40664</v>
      </c>
      <c r="B18">
        <v>11</v>
      </c>
      <c r="C18">
        <v>15</v>
      </c>
    </row>
    <row r="19" spans="1:3" x14ac:dyDescent="0.25">
      <c r="A19" s="5">
        <v>40695</v>
      </c>
      <c r="B19">
        <v>16</v>
      </c>
      <c r="C19">
        <v>13</v>
      </c>
    </row>
    <row r="20" spans="1:3" x14ac:dyDescent="0.25">
      <c r="A20" s="5">
        <v>40725</v>
      </c>
      <c r="B20">
        <v>19</v>
      </c>
      <c r="C20">
        <v>8</v>
      </c>
    </row>
    <row r="21" spans="1:3" x14ac:dyDescent="0.25">
      <c r="A21" s="5">
        <v>40756</v>
      </c>
      <c r="B21">
        <v>20</v>
      </c>
      <c r="C21">
        <v>6</v>
      </c>
    </row>
    <row r="22" spans="1:3" x14ac:dyDescent="0.25">
      <c r="A22" s="5">
        <v>40787</v>
      </c>
      <c r="B22">
        <v>12</v>
      </c>
      <c r="C22">
        <v>16</v>
      </c>
    </row>
    <row r="23" spans="1:3" x14ac:dyDescent="0.25">
      <c r="A23" s="5">
        <v>40817</v>
      </c>
      <c r="B23">
        <v>10</v>
      </c>
      <c r="C23">
        <v>18</v>
      </c>
    </row>
    <row r="24" spans="1:3" x14ac:dyDescent="0.25">
      <c r="A24" s="5">
        <v>40848</v>
      </c>
      <c r="B24">
        <v>11</v>
      </c>
      <c r="C24">
        <v>17</v>
      </c>
    </row>
    <row r="25" spans="1:3" x14ac:dyDescent="0.25">
      <c r="A25" s="5">
        <v>40878</v>
      </c>
      <c r="B25">
        <v>13</v>
      </c>
      <c r="C25">
        <v>15</v>
      </c>
    </row>
    <row r="26" spans="1:3" x14ac:dyDescent="0.25">
      <c r="A26" s="5">
        <v>40909</v>
      </c>
      <c r="B26">
        <v>11</v>
      </c>
      <c r="C26">
        <v>16</v>
      </c>
    </row>
    <row r="27" spans="1:3" x14ac:dyDescent="0.25">
      <c r="A27" s="5">
        <v>40940</v>
      </c>
      <c r="B27">
        <v>20</v>
      </c>
      <c r="C27">
        <v>8</v>
      </c>
    </row>
    <row r="28" spans="1:3" x14ac:dyDescent="0.25">
      <c r="A28" s="5">
        <v>40969</v>
      </c>
      <c r="B28">
        <v>11</v>
      </c>
      <c r="C28">
        <v>15</v>
      </c>
    </row>
    <row r="29" spans="1:3" x14ac:dyDescent="0.25">
      <c r="A29" s="5">
        <v>41000</v>
      </c>
      <c r="B29">
        <v>16</v>
      </c>
      <c r="C29">
        <v>10</v>
      </c>
    </row>
    <row r="30" spans="1:3" x14ac:dyDescent="0.25">
      <c r="A30" s="5">
        <v>41030</v>
      </c>
      <c r="B30">
        <v>14</v>
      </c>
      <c r="C30">
        <v>12</v>
      </c>
    </row>
    <row r="31" spans="1:3" x14ac:dyDescent="0.25">
      <c r="A31" s="5">
        <v>41061</v>
      </c>
      <c r="B31">
        <v>13</v>
      </c>
      <c r="C31">
        <v>15</v>
      </c>
    </row>
    <row r="32" spans="1:3" x14ac:dyDescent="0.25">
      <c r="A32" s="5">
        <v>41091</v>
      </c>
      <c r="B32">
        <v>18</v>
      </c>
      <c r="C32">
        <v>9</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6" tint="-0.499984740745262"/>
  </sheetPr>
  <dimension ref="A1:I55"/>
  <sheetViews>
    <sheetView workbookViewId="0">
      <selection activeCell="N51" sqref="N51"/>
    </sheetView>
  </sheetViews>
  <sheetFormatPr defaultRowHeight="15" x14ac:dyDescent="0.25"/>
  <sheetData>
    <row r="1" spans="1:9" x14ac:dyDescent="0.25">
      <c r="A1" t="s">
        <v>2</v>
      </c>
    </row>
    <row r="2" spans="1:9" ht="15.75" thickBot="1" x14ac:dyDescent="0.3"/>
    <row r="3" spans="1:9" x14ac:dyDescent="0.25">
      <c r="A3" s="4" t="s">
        <v>3</v>
      </c>
      <c r="B3" s="4"/>
    </row>
    <row r="4" spans="1:9" x14ac:dyDescent="0.25">
      <c r="A4" s="1" t="s">
        <v>4</v>
      </c>
      <c r="B4" s="1">
        <v>0.95330212643418455</v>
      </c>
    </row>
    <row r="5" spans="1:9" x14ac:dyDescent="0.25">
      <c r="A5" s="1" t="s">
        <v>5</v>
      </c>
      <c r="B5" s="1">
        <v>0.90878494426393808</v>
      </c>
    </row>
    <row r="6" spans="1:9" x14ac:dyDescent="0.25">
      <c r="A6" s="1" t="s">
        <v>6</v>
      </c>
      <c r="B6" s="1">
        <v>0.90563959751441869</v>
      </c>
    </row>
    <row r="7" spans="1:9" x14ac:dyDescent="0.25">
      <c r="A7" s="1" t="s">
        <v>7</v>
      </c>
      <c r="B7" s="1">
        <v>1.046028115128488</v>
      </c>
    </row>
    <row r="8" spans="1:9" ht="15.75" thickBot="1" x14ac:dyDescent="0.3">
      <c r="A8" s="2" t="s">
        <v>8</v>
      </c>
      <c r="B8" s="2">
        <v>31</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1</v>
      </c>
      <c r="C12" s="1">
        <v>316.13989803039715</v>
      </c>
      <c r="D12" s="1">
        <v>316.13989803039715</v>
      </c>
      <c r="E12" s="1">
        <v>288.92997072669471</v>
      </c>
      <c r="F12" s="1">
        <v>1.2803722372984227E-16</v>
      </c>
    </row>
    <row r="13" spans="1:9" x14ac:dyDescent="0.25">
      <c r="A13" s="1" t="s">
        <v>11</v>
      </c>
      <c r="B13" s="1">
        <v>29</v>
      </c>
      <c r="C13" s="1">
        <v>31.731069711538467</v>
      </c>
      <c r="D13" s="1">
        <v>1.0941748176392574</v>
      </c>
      <c r="E13" s="1"/>
      <c r="F13" s="1"/>
    </row>
    <row r="14" spans="1:9" ht="15.75" thickBot="1" x14ac:dyDescent="0.3">
      <c r="A14" s="2" t="s">
        <v>12</v>
      </c>
      <c r="B14" s="2">
        <v>30</v>
      </c>
      <c r="C14" s="2">
        <v>347.8709677419356</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7" t="s">
        <v>13</v>
      </c>
      <c r="B17" s="7">
        <v>25.554537259615387</v>
      </c>
      <c r="C17" s="1">
        <v>0.64509795754427213</v>
      </c>
      <c r="D17" s="1">
        <v>39.613421435862499</v>
      </c>
      <c r="E17" s="1">
        <v>8.3703590294641417E-27</v>
      </c>
      <c r="F17" s="1">
        <v>24.235163794766578</v>
      </c>
      <c r="G17" s="1">
        <v>26.873910724464196</v>
      </c>
      <c r="H17" s="1">
        <v>24.235163794766578</v>
      </c>
      <c r="I17" s="1">
        <v>26.873910724464196</v>
      </c>
    </row>
    <row r="18" spans="1:9" ht="15.75" thickBot="1" x14ac:dyDescent="0.3">
      <c r="A18" s="8" t="s">
        <v>1</v>
      </c>
      <c r="B18" s="8">
        <v>-0.85802283653846156</v>
      </c>
      <c r="C18" s="2">
        <v>5.0478047746502157E-2</v>
      </c>
      <c r="D18" s="2">
        <v>-16.997940190702359</v>
      </c>
      <c r="E18" s="2">
        <v>1.2803722372984227E-16</v>
      </c>
      <c r="F18" s="2">
        <v>-0.96126203606659777</v>
      </c>
      <c r="G18" s="2">
        <v>-0.75478363701032536</v>
      </c>
      <c r="H18" s="2">
        <v>-0.96126203606659777</v>
      </c>
      <c r="I18" s="2">
        <v>-0.75478363701032536</v>
      </c>
    </row>
    <row r="22" spans="1:9" x14ac:dyDescent="0.25">
      <c r="A22" t="s">
        <v>27</v>
      </c>
    </row>
    <row r="23" spans="1:9" ht="15.75" thickBot="1" x14ac:dyDescent="0.3"/>
    <row r="24" spans="1:9" x14ac:dyDescent="0.25">
      <c r="A24" s="3" t="s">
        <v>28</v>
      </c>
      <c r="B24" s="3" t="s">
        <v>29</v>
      </c>
      <c r="C24" s="3" t="s">
        <v>30</v>
      </c>
      <c r="D24" s="3" t="s">
        <v>31</v>
      </c>
    </row>
    <row r="25" spans="1:9" x14ac:dyDescent="0.25">
      <c r="A25" s="1">
        <v>1</v>
      </c>
      <c r="B25" s="1">
        <v>16.11628605769231</v>
      </c>
      <c r="C25" s="1">
        <v>0.88371394230768985</v>
      </c>
      <c r="D25" s="1">
        <v>0.85927064949794407</v>
      </c>
    </row>
    <row r="26" spans="1:9" x14ac:dyDescent="0.25">
      <c r="A26" s="1">
        <v>2</v>
      </c>
      <c r="B26" s="1">
        <v>17.832331730769234</v>
      </c>
      <c r="C26" s="1">
        <v>0.1676682692307665</v>
      </c>
      <c r="D26" s="1">
        <v>0.1630306094593153</v>
      </c>
    </row>
    <row r="27" spans="1:9" x14ac:dyDescent="0.25">
      <c r="A27" s="1">
        <v>3</v>
      </c>
      <c r="B27" s="1">
        <v>20.406400240384617</v>
      </c>
      <c r="C27" s="1">
        <v>-0.40640024038461675</v>
      </c>
      <c r="D27" s="1">
        <v>-0.39515931773069585</v>
      </c>
    </row>
    <row r="28" spans="1:9" x14ac:dyDescent="0.25">
      <c r="A28" s="1">
        <v>4</v>
      </c>
      <c r="B28" s="1">
        <v>14.400240384615387</v>
      </c>
      <c r="C28" s="1">
        <v>1.5997596153846132</v>
      </c>
      <c r="D28" s="1">
        <v>1.5555106895365729</v>
      </c>
    </row>
    <row r="29" spans="1:9" x14ac:dyDescent="0.25">
      <c r="A29" s="1">
        <v>5</v>
      </c>
      <c r="B29" s="1">
        <v>10.96814903846154</v>
      </c>
      <c r="C29" s="1">
        <v>1.0318509615384599</v>
      </c>
      <c r="D29" s="1">
        <v>1.0033102381421093</v>
      </c>
    </row>
    <row r="30" spans="1:9" x14ac:dyDescent="0.25">
      <c r="A30" s="1">
        <v>6</v>
      </c>
      <c r="B30" s="1">
        <v>17.832331730769234</v>
      </c>
      <c r="C30" s="1">
        <v>2.1676682692307665</v>
      </c>
      <c r="D30" s="1">
        <v>2.1077111409310363</v>
      </c>
    </row>
    <row r="31" spans="1:9" x14ac:dyDescent="0.25">
      <c r="A31" s="1">
        <v>7</v>
      </c>
      <c r="B31" s="1">
        <v>17.832331730769234</v>
      </c>
      <c r="C31" s="1">
        <v>0.1676682692307665</v>
      </c>
      <c r="D31" s="1">
        <v>0.1630306094593153</v>
      </c>
    </row>
    <row r="32" spans="1:9" x14ac:dyDescent="0.25">
      <c r="A32" s="1">
        <v>8</v>
      </c>
      <c r="B32" s="1">
        <v>19.548377403846157</v>
      </c>
      <c r="C32" s="1">
        <v>-1.5483774038461569</v>
      </c>
      <c r="D32" s="1">
        <v>-1.505549696315174</v>
      </c>
    </row>
    <row r="33" spans="1:4" x14ac:dyDescent="0.25">
      <c r="A33" s="1">
        <v>9</v>
      </c>
      <c r="B33" s="1">
        <v>16.11628605769231</v>
      </c>
      <c r="C33" s="1">
        <v>0.88371394230768985</v>
      </c>
      <c r="D33" s="1">
        <v>0.85927064949794407</v>
      </c>
    </row>
    <row r="34" spans="1:4" x14ac:dyDescent="0.25">
      <c r="A34" s="1">
        <v>10</v>
      </c>
      <c r="B34" s="1">
        <v>11.826171875000002</v>
      </c>
      <c r="C34" s="1">
        <v>0.17382812499999822</v>
      </c>
      <c r="D34" s="1">
        <v>0.16902008525486464</v>
      </c>
    </row>
    <row r="35" spans="1:4" x14ac:dyDescent="0.25">
      <c r="A35" s="1">
        <v>11</v>
      </c>
      <c r="B35" s="1">
        <v>12.684194711538463</v>
      </c>
      <c r="C35" s="1">
        <v>-1.6841947115384635</v>
      </c>
      <c r="D35" s="1">
        <v>-1.6376103333682406</v>
      </c>
    </row>
    <row r="36" spans="1:4" x14ac:dyDescent="0.25">
      <c r="A36" s="1">
        <v>12</v>
      </c>
      <c r="B36" s="1">
        <v>13.542217548076925</v>
      </c>
      <c r="C36" s="1">
        <v>-0.54221754807692513</v>
      </c>
      <c r="D36" s="1">
        <v>-0.52721995478376416</v>
      </c>
    </row>
    <row r="37" spans="1:4" x14ac:dyDescent="0.25">
      <c r="A37" s="1">
        <v>13</v>
      </c>
      <c r="B37" s="1">
        <v>11.826171875000002</v>
      </c>
      <c r="C37" s="1">
        <v>1.1738281249999982</v>
      </c>
      <c r="D37" s="1">
        <v>1.1413603509907251</v>
      </c>
    </row>
    <row r="38" spans="1:4" x14ac:dyDescent="0.25">
      <c r="A38" s="1">
        <v>14</v>
      </c>
      <c r="B38" s="1">
        <v>19.548377403846157</v>
      </c>
      <c r="C38" s="1">
        <v>-0.54837740384615685</v>
      </c>
      <c r="D38" s="1">
        <v>-0.53320943057931347</v>
      </c>
    </row>
    <row r="39" spans="1:4" x14ac:dyDescent="0.25">
      <c r="A39" s="1">
        <v>15</v>
      </c>
      <c r="B39" s="1">
        <v>10.96814903846154</v>
      </c>
      <c r="C39" s="1">
        <v>3.1850961538459899E-2</v>
      </c>
      <c r="D39" s="1">
        <v>3.0969972406248769E-2</v>
      </c>
    </row>
    <row r="40" spans="1:4" x14ac:dyDescent="0.25">
      <c r="A40" s="1">
        <v>16</v>
      </c>
      <c r="B40" s="1">
        <v>17.832331730769234</v>
      </c>
      <c r="C40" s="1">
        <v>-0.8323317307692335</v>
      </c>
      <c r="D40" s="1">
        <v>-0.80930965627654516</v>
      </c>
    </row>
    <row r="41" spans="1:4" x14ac:dyDescent="0.25">
      <c r="A41" s="1">
        <v>17</v>
      </c>
      <c r="B41" s="1">
        <v>12.684194711538463</v>
      </c>
      <c r="C41" s="1">
        <v>-1.6841947115384635</v>
      </c>
      <c r="D41" s="1">
        <v>-1.6376103333682406</v>
      </c>
    </row>
    <row r="42" spans="1:4" x14ac:dyDescent="0.25">
      <c r="A42" s="1">
        <v>18</v>
      </c>
      <c r="B42" s="1">
        <v>14.400240384615387</v>
      </c>
      <c r="C42" s="1">
        <v>1.5997596153846132</v>
      </c>
      <c r="D42" s="1">
        <v>1.5555106895365729</v>
      </c>
    </row>
    <row r="43" spans="1:4" x14ac:dyDescent="0.25">
      <c r="A43" s="1">
        <v>19</v>
      </c>
      <c r="B43" s="1">
        <v>18.690354567307693</v>
      </c>
      <c r="C43" s="1">
        <v>0.3096454326923066</v>
      </c>
      <c r="D43" s="1">
        <v>0.30108072230793292</v>
      </c>
    </row>
    <row r="44" spans="1:4" x14ac:dyDescent="0.25">
      <c r="A44" s="1">
        <v>20</v>
      </c>
      <c r="B44" s="1">
        <v>20.406400240384617</v>
      </c>
      <c r="C44" s="1">
        <v>-0.40640024038461675</v>
      </c>
      <c r="D44" s="1">
        <v>-0.39515931773069585</v>
      </c>
    </row>
    <row r="45" spans="1:4" x14ac:dyDescent="0.25">
      <c r="A45" s="1">
        <v>21</v>
      </c>
      <c r="B45" s="1">
        <v>11.826171875000002</v>
      </c>
      <c r="C45" s="1">
        <v>0.17382812499999822</v>
      </c>
      <c r="D45" s="1">
        <v>0.16902008525486464</v>
      </c>
    </row>
    <row r="46" spans="1:4" x14ac:dyDescent="0.25">
      <c r="A46" s="1">
        <v>22</v>
      </c>
      <c r="B46" s="1">
        <v>10.110126201923078</v>
      </c>
      <c r="C46" s="1">
        <v>-0.11012620192307843</v>
      </c>
      <c r="D46" s="1">
        <v>-0.10708014044236711</v>
      </c>
    </row>
    <row r="47" spans="1:4" x14ac:dyDescent="0.25">
      <c r="A47" s="1">
        <v>23</v>
      </c>
      <c r="B47" s="1">
        <v>10.96814903846154</v>
      </c>
      <c r="C47" s="1">
        <v>3.1850961538459899E-2</v>
      </c>
      <c r="D47" s="1">
        <v>3.0969972406248769E-2</v>
      </c>
    </row>
    <row r="48" spans="1:4" x14ac:dyDescent="0.25">
      <c r="A48" s="1">
        <v>24</v>
      </c>
      <c r="B48" s="1">
        <v>12.684194711538463</v>
      </c>
      <c r="C48" s="1">
        <v>0.31580528846153655</v>
      </c>
      <c r="D48" s="1">
        <v>0.30707019810348052</v>
      </c>
    </row>
    <row r="49" spans="1:4" x14ac:dyDescent="0.25">
      <c r="A49" s="1">
        <v>25</v>
      </c>
      <c r="B49" s="1">
        <v>11.826171875000002</v>
      </c>
      <c r="C49" s="1">
        <v>-0.82617187500000178</v>
      </c>
      <c r="D49" s="1">
        <v>-0.80332018048099585</v>
      </c>
    </row>
    <row r="50" spans="1:4" x14ac:dyDescent="0.25">
      <c r="A50" s="1">
        <v>26</v>
      </c>
      <c r="B50" s="1">
        <v>18.690354567307693</v>
      </c>
      <c r="C50" s="1">
        <v>1.3096454326923066</v>
      </c>
      <c r="D50" s="1">
        <v>1.2734209880437934</v>
      </c>
    </row>
    <row r="51" spans="1:4" x14ac:dyDescent="0.25">
      <c r="A51" s="1">
        <v>27</v>
      </c>
      <c r="B51" s="1">
        <v>12.684194711538463</v>
      </c>
      <c r="C51" s="1">
        <v>-1.6841947115384635</v>
      </c>
      <c r="D51" s="1">
        <v>-1.6376103333682406</v>
      </c>
    </row>
    <row r="52" spans="1:4" x14ac:dyDescent="0.25">
      <c r="A52" s="1">
        <v>28</v>
      </c>
      <c r="B52" s="1">
        <v>16.974308894230774</v>
      </c>
      <c r="C52" s="1">
        <v>-0.9743088942307736</v>
      </c>
      <c r="D52" s="1">
        <v>-0.94735976912516284</v>
      </c>
    </row>
    <row r="53" spans="1:4" x14ac:dyDescent="0.25">
      <c r="A53" s="1">
        <v>29</v>
      </c>
      <c r="B53" s="1">
        <v>15.258263221153848</v>
      </c>
      <c r="C53" s="1">
        <v>-1.2582632211538485</v>
      </c>
      <c r="D53" s="1">
        <v>-1.2234599948223928</v>
      </c>
    </row>
    <row r="54" spans="1:4" x14ac:dyDescent="0.25">
      <c r="A54" s="1">
        <v>30</v>
      </c>
      <c r="B54" s="1">
        <v>12.684194711538463</v>
      </c>
      <c r="C54" s="1">
        <v>0.31580528846153655</v>
      </c>
      <c r="D54" s="1">
        <v>0.30707019810348052</v>
      </c>
    </row>
    <row r="55" spans="1:4" ht="15.75" thickBot="1" x14ac:dyDescent="0.3">
      <c r="A55" s="2">
        <v>31</v>
      </c>
      <c r="B55" s="2">
        <v>17.832331730769234</v>
      </c>
      <c r="C55" s="2">
        <v>0.1676682692307665</v>
      </c>
      <c r="D55" s="2">
        <v>0.1630306094593153</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6" tint="-0.499984740745262"/>
  </sheetPr>
  <dimension ref="A1:D32"/>
  <sheetViews>
    <sheetView workbookViewId="0">
      <selection activeCell="H24" sqref="H24"/>
    </sheetView>
  </sheetViews>
  <sheetFormatPr defaultRowHeight="15" x14ac:dyDescent="0.25"/>
  <cols>
    <col min="1" max="1" width="9.7109375" bestFit="1" customWidth="1"/>
  </cols>
  <sheetData>
    <row r="1" spans="1:4" x14ac:dyDescent="0.25">
      <c r="A1" s="6" t="s">
        <v>26</v>
      </c>
      <c r="B1" s="6" t="s">
        <v>0</v>
      </c>
      <c r="C1" s="6" t="s">
        <v>1</v>
      </c>
      <c r="D1" s="10" t="s">
        <v>29</v>
      </c>
    </row>
    <row r="2" spans="1:4" x14ac:dyDescent="0.25">
      <c r="A2" s="5">
        <v>40179</v>
      </c>
      <c r="B2">
        <v>17</v>
      </c>
      <c r="C2">
        <v>11</v>
      </c>
      <c r="D2" s="1">
        <v>16.11628605769231</v>
      </c>
    </row>
    <row r="3" spans="1:4" x14ac:dyDescent="0.25">
      <c r="A3" s="5">
        <v>40210</v>
      </c>
      <c r="B3">
        <v>18</v>
      </c>
      <c r="C3">
        <v>9</v>
      </c>
      <c r="D3" s="1">
        <v>17.832331730769234</v>
      </c>
    </row>
    <row r="4" spans="1:4" x14ac:dyDescent="0.25">
      <c r="A4" s="5">
        <v>40238</v>
      </c>
      <c r="B4">
        <v>20</v>
      </c>
      <c r="C4">
        <v>6</v>
      </c>
      <c r="D4" s="1">
        <v>20.406400240384617</v>
      </c>
    </row>
    <row r="5" spans="1:4" x14ac:dyDescent="0.25">
      <c r="A5" s="5">
        <v>40269</v>
      </c>
      <c r="B5">
        <v>16</v>
      </c>
      <c r="C5">
        <v>13</v>
      </c>
      <c r="D5" s="1">
        <v>14.400240384615387</v>
      </c>
    </row>
    <row r="6" spans="1:4" x14ac:dyDescent="0.25">
      <c r="A6" s="5">
        <v>40299</v>
      </c>
      <c r="B6">
        <v>12</v>
      </c>
      <c r="C6">
        <v>17</v>
      </c>
      <c r="D6" s="1">
        <v>10.96814903846154</v>
      </c>
    </row>
    <row r="7" spans="1:4" x14ac:dyDescent="0.25">
      <c r="A7" s="5">
        <v>40330</v>
      </c>
      <c r="B7">
        <v>20</v>
      </c>
      <c r="C7">
        <v>9</v>
      </c>
      <c r="D7" s="1">
        <v>17.832331730769234</v>
      </c>
    </row>
    <row r="8" spans="1:4" x14ac:dyDescent="0.25">
      <c r="A8" s="5">
        <v>40360</v>
      </c>
      <c r="B8">
        <v>18</v>
      </c>
      <c r="C8">
        <v>9</v>
      </c>
      <c r="D8" s="1">
        <v>17.832331730769234</v>
      </c>
    </row>
    <row r="9" spans="1:4" x14ac:dyDescent="0.25">
      <c r="A9" s="5">
        <v>40391</v>
      </c>
      <c r="B9">
        <v>18</v>
      </c>
      <c r="C9">
        <v>7</v>
      </c>
      <c r="D9" s="1">
        <v>19.548377403846157</v>
      </c>
    </row>
    <row r="10" spans="1:4" x14ac:dyDescent="0.25">
      <c r="A10" s="5">
        <v>40422</v>
      </c>
      <c r="B10">
        <v>17</v>
      </c>
      <c r="C10">
        <v>11</v>
      </c>
      <c r="D10" s="1">
        <v>16.11628605769231</v>
      </c>
    </row>
    <row r="11" spans="1:4" x14ac:dyDescent="0.25">
      <c r="A11" s="5">
        <v>40452</v>
      </c>
      <c r="B11">
        <v>12</v>
      </c>
      <c r="C11">
        <v>16</v>
      </c>
      <c r="D11" s="1">
        <v>11.826171875000002</v>
      </c>
    </row>
    <row r="12" spans="1:4" x14ac:dyDescent="0.25">
      <c r="A12" s="5">
        <v>40483</v>
      </c>
      <c r="B12">
        <v>11</v>
      </c>
      <c r="C12">
        <v>15</v>
      </c>
      <c r="D12" s="1">
        <v>12.684194711538463</v>
      </c>
    </row>
    <row r="13" spans="1:4" x14ac:dyDescent="0.25">
      <c r="A13" s="5">
        <v>40513</v>
      </c>
      <c r="B13">
        <v>13</v>
      </c>
      <c r="C13">
        <v>14</v>
      </c>
      <c r="D13" s="1">
        <v>13.542217548076925</v>
      </c>
    </row>
    <row r="14" spans="1:4" x14ac:dyDescent="0.25">
      <c r="A14" s="5">
        <v>40544</v>
      </c>
      <c r="B14">
        <v>13</v>
      </c>
      <c r="C14">
        <v>16</v>
      </c>
      <c r="D14" s="1">
        <v>11.826171875000002</v>
      </c>
    </row>
    <row r="15" spans="1:4" x14ac:dyDescent="0.25">
      <c r="A15" s="5">
        <v>40575</v>
      </c>
      <c r="B15">
        <v>19</v>
      </c>
      <c r="C15">
        <v>7</v>
      </c>
      <c r="D15" s="1">
        <v>19.548377403846157</v>
      </c>
    </row>
    <row r="16" spans="1:4" x14ac:dyDescent="0.25">
      <c r="A16" s="5">
        <v>40603</v>
      </c>
      <c r="B16">
        <v>11</v>
      </c>
      <c r="C16">
        <v>17</v>
      </c>
      <c r="D16" s="1">
        <v>10.96814903846154</v>
      </c>
    </row>
    <row r="17" spans="1:4" x14ac:dyDescent="0.25">
      <c r="A17" s="5">
        <v>40634</v>
      </c>
      <c r="B17">
        <v>17</v>
      </c>
      <c r="C17">
        <v>9</v>
      </c>
      <c r="D17" s="1">
        <v>17.832331730769234</v>
      </c>
    </row>
    <row r="18" spans="1:4" x14ac:dyDescent="0.25">
      <c r="A18" s="5">
        <v>40664</v>
      </c>
      <c r="B18">
        <v>11</v>
      </c>
      <c r="C18">
        <v>15</v>
      </c>
      <c r="D18" s="1">
        <v>12.684194711538463</v>
      </c>
    </row>
    <row r="19" spans="1:4" x14ac:dyDescent="0.25">
      <c r="A19" s="5">
        <v>40695</v>
      </c>
      <c r="B19">
        <v>16</v>
      </c>
      <c r="C19">
        <v>13</v>
      </c>
      <c r="D19" s="1">
        <v>14.400240384615387</v>
      </c>
    </row>
    <row r="20" spans="1:4" x14ac:dyDescent="0.25">
      <c r="A20" s="5">
        <v>40725</v>
      </c>
      <c r="B20">
        <v>19</v>
      </c>
      <c r="C20">
        <v>8</v>
      </c>
      <c r="D20" s="1">
        <v>18.690354567307693</v>
      </c>
    </row>
    <row r="21" spans="1:4" x14ac:dyDescent="0.25">
      <c r="A21" s="5">
        <v>40756</v>
      </c>
      <c r="B21">
        <v>20</v>
      </c>
      <c r="C21">
        <v>6</v>
      </c>
      <c r="D21" s="1">
        <v>20.406400240384617</v>
      </c>
    </row>
    <row r="22" spans="1:4" x14ac:dyDescent="0.25">
      <c r="A22" s="5">
        <v>40787</v>
      </c>
      <c r="B22">
        <v>12</v>
      </c>
      <c r="C22">
        <v>16</v>
      </c>
      <c r="D22" s="1">
        <v>11.826171875000002</v>
      </c>
    </row>
    <row r="23" spans="1:4" x14ac:dyDescent="0.25">
      <c r="A23" s="5">
        <v>40817</v>
      </c>
      <c r="B23">
        <v>10</v>
      </c>
      <c r="C23">
        <v>18</v>
      </c>
      <c r="D23" s="1">
        <v>10.110126201923078</v>
      </c>
    </row>
    <row r="24" spans="1:4" x14ac:dyDescent="0.25">
      <c r="A24" s="5">
        <v>40848</v>
      </c>
      <c r="B24">
        <v>11</v>
      </c>
      <c r="C24">
        <v>17</v>
      </c>
      <c r="D24" s="1">
        <v>10.96814903846154</v>
      </c>
    </row>
    <row r="25" spans="1:4" x14ac:dyDescent="0.25">
      <c r="A25" s="5">
        <v>40878</v>
      </c>
      <c r="B25">
        <v>13</v>
      </c>
      <c r="C25">
        <v>15</v>
      </c>
      <c r="D25" s="1">
        <v>12.684194711538463</v>
      </c>
    </row>
    <row r="26" spans="1:4" x14ac:dyDescent="0.25">
      <c r="A26" s="5">
        <v>40909</v>
      </c>
      <c r="B26">
        <v>11</v>
      </c>
      <c r="C26">
        <v>16</v>
      </c>
      <c r="D26" s="1">
        <v>11.826171875000002</v>
      </c>
    </row>
    <row r="27" spans="1:4" x14ac:dyDescent="0.25">
      <c r="A27" s="5">
        <v>40940</v>
      </c>
      <c r="B27">
        <v>20</v>
      </c>
      <c r="C27">
        <v>8</v>
      </c>
      <c r="D27" s="1">
        <v>18.690354567307693</v>
      </c>
    </row>
    <row r="28" spans="1:4" x14ac:dyDescent="0.25">
      <c r="A28" s="5">
        <v>40969</v>
      </c>
      <c r="B28">
        <v>11</v>
      </c>
      <c r="C28">
        <v>15</v>
      </c>
      <c r="D28" s="1">
        <v>12.684194711538463</v>
      </c>
    </row>
    <row r="29" spans="1:4" x14ac:dyDescent="0.25">
      <c r="A29" s="5">
        <v>41000</v>
      </c>
      <c r="B29">
        <v>16</v>
      </c>
      <c r="C29">
        <v>10</v>
      </c>
      <c r="D29" s="1">
        <v>16.974308894230774</v>
      </c>
    </row>
    <row r="30" spans="1:4" x14ac:dyDescent="0.25">
      <c r="A30" s="5">
        <v>41030</v>
      </c>
      <c r="B30">
        <v>14</v>
      </c>
      <c r="C30">
        <v>12</v>
      </c>
      <c r="D30" s="1">
        <v>15.258263221153848</v>
      </c>
    </row>
    <row r="31" spans="1:4" x14ac:dyDescent="0.25">
      <c r="A31" s="5">
        <v>41061</v>
      </c>
      <c r="B31">
        <v>13</v>
      </c>
      <c r="C31">
        <v>15</v>
      </c>
      <c r="D31" s="1">
        <v>12.684194711538463</v>
      </c>
    </row>
    <row r="32" spans="1:4" ht="15.75" thickBot="1" x14ac:dyDescent="0.3">
      <c r="A32" s="5">
        <v>41091</v>
      </c>
      <c r="B32">
        <v>18</v>
      </c>
      <c r="C32">
        <v>9</v>
      </c>
      <c r="D32" s="2">
        <v>17.832331730769234</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6" tint="-0.499984740745262"/>
  </sheetPr>
  <dimension ref="A1:D37"/>
  <sheetViews>
    <sheetView workbookViewId="0">
      <selection activeCell="M12" sqref="M12"/>
    </sheetView>
  </sheetViews>
  <sheetFormatPr defaultRowHeight="15" x14ac:dyDescent="0.25"/>
  <cols>
    <col min="1" max="1" width="9.7109375" bestFit="1" customWidth="1"/>
    <col min="3" max="3" width="13.42578125" bestFit="1" customWidth="1"/>
  </cols>
  <sheetData>
    <row r="1" spans="1:4" x14ac:dyDescent="0.25">
      <c r="A1" s="11" t="s">
        <v>26</v>
      </c>
      <c r="B1" s="11" t="s">
        <v>38</v>
      </c>
      <c r="C1" s="11" t="s">
        <v>39</v>
      </c>
      <c r="D1" s="11" t="s">
        <v>0</v>
      </c>
    </row>
    <row r="2" spans="1:4" x14ac:dyDescent="0.25">
      <c r="A2" s="5">
        <v>40179</v>
      </c>
      <c r="B2">
        <v>22</v>
      </c>
      <c r="C2">
        <v>14</v>
      </c>
      <c r="D2">
        <v>79</v>
      </c>
    </row>
    <row r="3" spans="1:4" x14ac:dyDescent="0.25">
      <c r="A3" s="5">
        <v>40210</v>
      </c>
      <c r="B3">
        <v>17</v>
      </c>
      <c r="C3">
        <v>17</v>
      </c>
      <c r="D3">
        <v>95</v>
      </c>
    </row>
    <row r="4" spans="1:4" x14ac:dyDescent="0.25">
      <c r="A4" s="5">
        <v>40238</v>
      </c>
      <c r="B4">
        <v>13</v>
      </c>
      <c r="C4">
        <v>13</v>
      </c>
      <c r="D4">
        <v>94</v>
      </c>
    </row>
    <row r="5" spans="1:4" x14ac:dyDescent="0.25">
      <c r="A5" s="5">
        <v>40269</v>
      </c>
      <c r="B5">
        <v>13</v>
      </c>
      <c r="C5">
        <v>13</v>
      </c>
      <c r="D5">
        <v>94</v>
      </c>
    </row>
    <row r="6" spans="1:4" x14ac:dyDescent="0.25">
      <c r="A6" s="5">
        <v>40299</v>
      </c>
      <c r="B6">
        <v>21</v>
      </c>
      <c r="C6">
        <v>14</v>
      </c>
      <c r="D6">
        <v>79</v>
      </c>
    </row>
    <row r="7" spans="1:4" x14ac:dyDescent="0.25">
      <c r="A7" s="5">
        <v>40330</v>
      </c>
      <c r="B7">
        <v>17</v>
      </c>
      <c r="C7">
        <v>20</v>
      </c>
      <c r="D7">
        <v>96</v>
      </c>
    </row>
    <row r="8" spans="1:4" x14ac:dyDescent="0.25">
      <c r="A8" s="5">
        <v>40360</v>
      </c>
      <c r="B8">
        <v>14</v>
      </c>
      <c r="C8">
        <v>14</v>
      </c>
      <c r="D8">
        <v>96</v>
      </c>
    </row>
    <row r="9" spans="1:4" x14ac:dyDescent="0.25">
      <c r="A9" s="5">
        <v>40391</v>
      </c>
      <c r="B9">
        <v>15</v>
      </c>
      <c r="C9">
        <v>17</v>
      </c>
      <c r="D9">
        <v>97</v>
      </c>
    </row>
    <row r="10" spans="1:4" x14ac:dyDescent="0.25">
      <c r="A10" s="5">
        <v>40422</v>
      </c>
      <c r="B10">
        <v>18</v>
      </c>
      <c r="C10">
        <v>16</v>
      </c>
      <c r="D10">
        <v>91</v>
      </c>
    </row>
    <row r="11" spans="1:4" x14ac:dyDescent="0.25">
      <c r="A11" s="5">
        <v>40452</v>
      </c>
      <c r="B11">
        <v>13</v>
      </c>
      <c r="C11">
        <v>12</v>
      </c>
      <c r="D11">
        <v>97</v>
      </c>
    </row>
    <row r="12" spans="1:4" x14ac:dyDescent="0.25">
      <c r="A12" s="5">
        <v>40483</v>
      </c>
      <c r="B12">
        <v>17</v>
      </c>
      <c r="C12">
        <v>18</v>
      </c>
      <c r="D12">
        <v>92</v>
      </c>
    </row>
    <row r="13" spans="1:4" x14ac:dyDescent="0.25">
      <c r="A13" s="5">
        <v>40513</v>
      </c>
      <c r="B13">
        <v>15</v>
      </c>
      <c r="C13">
        <v>12</v>
      </c>
      <c r="D13">
        <v>92</v>
      </c>
    </row>
    <row r="14" spans="1:4" x14ac:dyDescent="0.25">
      <c r="A14" s="5">
        <v>40544</v>
      </c>
      <c r="B14">
        <v>13</v>
      </c>
      <c r="C14">
        <v>20</v>
      </c>
      <c r="D14">
        <v>104</v>
      </c>
    </row>
    <row r="15" spans="1:4" x14ac:dyDescent="0.25">
      <c r="A15" s="5">
        <v>40575</v>
      </c>
      <c r="B15">
        <v>22</v>
      </c>
      <c r="C15">
        <v>13</v>
      </c>
      <c r="D15">
        <v>73</v>
      </c>
    </row>
    <row r="16" spans="1:4" x14ac:dyDescent="0.25">
      <c r="A16" s="5">
        <v>40603</v>
      </c>
      <c r="B16">
        <v>21</v>
      </c>
      <c r="C16">
        <v>13</v>
      </c>
      <c r="D16">
        <v>74</v>
      </c>
    </row>
    <row r="17" spans="1:4" x14ac:dyDescent="0.25">
      <c r="A17" s="5">
        <v>40634</v>
      </c>
      <c r="B17">
        <v>18</v>
      </c>
      <c r="C17">
        <v>11</v>
      </c>
      <c r="D17">
        <v>81</v>
      </c>
    </row>
    <row r="18" spans="1:4" x14ac:dyDescent="0.25">
      <c r="A18" s="5">
        <v>40664</v>
      </c>
      <c r="B18">
        <v>18</v>
      </c>
      <c r="C18">
        <v>20</v>
      </c>
      <c r="D18">
        <v>95</v>
      </c>
    </row>
    <row r="19" spans="1:4" x14ac:dyDescent="0.25">
      <c r="A19" s="5">
        <v>40695</v>
      </c>
      <c r="B19">
        <v>18</v>
      </c>
      <c r="C19">
        <v>14</v>
      </c>
      <c r="D19">
        <v>89</v>
      </c>
    </row>
    <row r="20" spans="1:4" x14ac:dyDescent="0.25">
      <c r="A20" s="5">
        <v>40725</v>
      </c>
      <c r="B20">
        <v>13</v>
      </c>
      <c r="C20">
        <v>17</v>
      </c>
      <c r="D20">
        <v>104</v>
      </c>
    </row>
    <row r="21" spans="1:4" x14ac:dyDescent="0.25">
      <c r="A21" s="5">
        <v>40756</v>
      </c>
      <c r="B21">
        <v>12</v>
      </c>
      <c r="C21">
        <v>18</v>
      </c>
      <c r="D21">
        <v>105</v>
      </c>
    </row>
    <row r="22" spans="1:4" x14ac:dyDescent="0.25">
      <c r="A22" s="5">
        <v>40787</v>
      </c>
      <c r="B22">
        <v>15</v>
      </c>
      <c r="C22">
        <v>19</v>
      </c>
      <c r="D22">
        <v>97</v>
      </c>
    </row>
    <row r="23" spans="1:4" x14ac:dyDescent="0.25">
      <c r="A23" s="5">
        <v>40817</v>
      </c>
      <c r="B23">
        <v>16</v>
      </c>
      <c r="C23">
        <v>20</v>
      </c>
      <c r="D23">
        <v>95</v>
      </c>
    </row>
    <row r="24" spans="1:4" x14ac:dyDescent="0.25">
      <c r="A24" s="5">
        <v>40848</v>
      </c>
      <c r="B24">
        <v>18</v>
      </c>
      <c r="C24">
        <v>17</v>
      </c>
      <c r="D24">
        <v>85</v>
      </c>
    </row>
    <row r="25" spans="1:4" x14ac:dyDescent="0.25">
      <c r="A25" s="5">
        <v>40878</v>
      </c>
      <c r="B25">
        <v>21</v>
      </c>
      <c r="C25">
        <v>19</v>
      </c>
      <c r="D25">
        <v>84</v>
      </c>
    </row>
    <row r="26" spans="1:4" x14ac:dyDescent="0.25">
      <c r="A26" s="5">
        <v>40909</v>
      </c>
      <c r="B26">
        <v>13</v>
      </c>
      <c r="C26">
        <v>16</v>
      </c>
      <c r="D26">
        <v>97</v>
      </c>
    </row>
    <row r="27" spans="1:4" x14ac:dyDescent="0.25">
      <c r="A27" s="5">
        <v>40940</v>
      </c>
      <c r="B27">
        <v>21</v>
      </c>
      <c r="C27">
        <v>16</v>
      </c>
      <c r="D27">
        <v>80</v>
      </c>
    </row>
    <row r="28" spans="1:4" x14ac:dyDescent="0.25">
      <c r="A28" s="5">
        <v>40969</v>
      </c>
      <c r="B28">
        <v>12</v>
      </c>
      <c r="C28">
        <v>11</v>
      </c>
      <c r="D28">
        <v>96</v>
      </c>
    </row>
    <row r="29" spans="1:4" x14ac:dyDescent="0.25">
      <c r="A29" s="5">
        <v>41000</v>
      </c>
      <c r="B29">
        <v>22</v>
      </c>
      <c r="C29">
        <v>16</v>
      </c>
      <c r="D29">
        <v>75</v>
      </c>
    </row>
    <row r="30" spans="1:4" x14ac:dyDescent="0.25">
      <c r="A30" s="5">
        <v>41030</v>
      </c>
      <c r="B30">
        <v>17</v>
      </c>
      <c r="C30">
        <v>15</v>
      </c>
      <c r="D30">
        <v>85</v>
      </c>
    </row>
    <row r="31" spans="1:4" x14ac:dyDescent="0.25">
      <c r="A31" s="5">
        <v>41061</v>
      </c>
      <c r="B31">
        <v>19</v>
      </c>
      <c r="C31">
        <v>15</v>
      </c>
      <c r="D31">
        <v>81</v>
      </c>
    </row>
    <row r="32" spans="1:4" x14ac:dyDescent="0.25">
      <c r="A32" s="5">
        <v>41091</v>
      </c>
      <c r="B32">
        <v>13</v>
      </c>
      <c r="C32">
        <v>10</v>
      </c>
      <c r="D32">
        <v>93</v>
      </c>
    </row>
    <row r="33" spans="1:4" x14ac:dyDescent="0.25">
      <c r="A33" s="5">
        <v>41122</v>
      </c>
      <c r="B33">
        <v>12</v>
      </c>
      <c r="C33">
        <v>11</v>
      </c>
      <c r="D33">
        <v>91</v>
      </c>
    </row>
    <row r="34" spans="1:4" x14ac:dyDescent="0.25">
      <c r="A34" s="5">
        <v>41153</v>
      </c>
      <c r="B34">
        <v>15</v>
      </c>
      <c r="C34">
        <v>17</v>
      </c>
      <c r="D34">
        <v>99</v>
      </c>
    </row>
    <row r="35" spans="1:4" x14ac:dyDescent="0.25">
      <c r="A35" s="5">
        <v>41183</v>
      </c>
      <c r="B35">
        <v>18</v>
      </c>
      <c r="C35">
        <v>10</v>
      </c>
      <c r="D35">
        <v>84</v>
      </c>
    </row>
    <row r="36" spans="1:4" x14ac:dyDescent="0.25">
      <c r="A36" s="5">
        <v>41214</v>
      </c>
      <c r="B36">
        <v>13</v>
      </c>
      <c r="C36">
        <v>11</v>
      </c>
      <c r="D36">
        <v>89</v>
      </c>
    </row>
    <row r="37" spans="1:4" x14ac:dyDescent="0.25">
      <c r="A37" s="5">
        <v>41244</v>
      </c>
      <c r="B37">
        <v>12</v>
      </c>
      <c r="C37">
        <v>10</v>
      </c>
      <c r="D37">
        <v>95</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9" tint="-0.499984740745262"/>
  </sheetPr>
  <dimension ref="A1:C37"/>
  <sheetViews>
    <sheetView workbookViewId="0">
      <selection activeCell="M20" sqref="M20"/>
    </sheetView>
  </sheetViews>
  <sheetFormatPr defaultRowHeight="15" x14ac:dyDescent="0.25"/>
  <cols>
    <col min="1" max="1" width="9.7109375" bestFit="1" customWidth="1"/>
  </cols>
  <sheetData>
    <row r="1" spans="1:3" x14ac:dyDescent="0.25">
      <c r="A1" s="11" t="s">
        <v>26</v>
      </c>
      <c r="B1" s="11" t="s">
        <v>0</v>
      </c>
      <c r="C1" s="11" t="s">
        <v>1</v>
      </c>
    </row>
    <row r="2" spans="1:3" x14ac:dyDescent="0.25">
      <c r="A2" s="5">
        <v>40179</v>
      </c>
      <c r="B2">
        <v>49</v>
      </c>
      <c r="C2">
        <v>15</v>
      </c>
    </row>
    <row r="3" spans="1:3" x14ac:dyDescent="0.25">
      <c r="A3" s="5">
        <v>40210</v>
      </c>
      <c r="B3">
        <v>55</v>
      </c>
      <c r="C3">
        <v>14</v>
      </c>
    </row>
    <row r="4" spans="1:3" x14ac:dyDescent="0.25">
      <c r="A4" s="5">
        <v>40238</v>
      </c>
      <c r="B4">
        <v>17</v>
      </c>
      <c r="C4">
        <v>25</v>
      </c>
    </row>
    <row r="5" spans="1:3" x14ac:dyDescent="0.25">
      <c r="A5" s="5">
        <v>40269</v>
      </c>
      <c r="B5">
        <v>14</v>
      </c>
      <c r="C5">
        <v>27</v>
      </c>
    </row>
    <row r="6" spans="1:3" x14ac:dyDescent="0.25">
      <c r="A6" s="5">
        <v>40299</v>
      </c>
      <c r="B6">
        <v>13</v>
      </c>
      <c r="C6">
        <v>28</v>
      </c>
    </row>
    <row r="7" spans="1:3" x14ac:dyDescent="0.25">
      <c r="A7" s="5">
        <v>40330</v>
      </c>
      <c r="B7">
        <v>15</v>
      </c>
      <c r="C7">
        <v>26</v>
      </c>
    </row>
    <row r="8" spans="1:3" x14ac:dyDescent="0.25">
      <c r="A8" s="5">
        <v>40360</v>
      </c>
      <c r="B8">
        <v>21</v>
      </c>
      <c r="C8">
        <v>22</v>
      </c>
    </row>
    <row r="9" spans="1:3" x14ac:dyDescent="0.25">
      <c r="A9" s="5">
        <v>40391</v>
      </c>
      <c r="B9">
        <v>71</v>
      </c>
      <c r="C9">
        <v>12</v>
      </c>
    </row>
    <row r="10" spans="1:3" x14ac:dyDescent="0.25">
      <c r="A10" s="5">
        <v>40422</v>
      </c>
      <c r="B10">
        <v>30</v>
      </c>
      <c r="C10">
        <v>19</v>
      </c>
    </row>
    <row r="11" spans="1:3" x14ac:dyDescent="0.25">
      <c r="A11" s="5">
        <v>40452</v>
      </c>
      <c r="B11">
        <v>32</v>
      </c>
      <c r="C11">
        <v>18</v>
      </c>
    </row>
    <row r="12" spans="1:3" x14ac:dyDescent="0.25">
      <c r="A12" s="5">
        <v>40483</v>
      </c>
      <c r="B12">
        <v>12</v>
      </c>
      <c r="C12">
        <v>29</v>
      </c>
    </row>
    <row r="13" spans="1:3" x14ac:dyDescent="0.25">
      <c r="A13" s="5">
        <v>40513</v>
      </c>
      <c r="B13">
        <v>85</v>
      </c>
      <c r="C13">
        <v>11</v>
      </c>
    </row>
    <row r="14" spans="1:3" x14ac:dyDescent="0.25">
      <c r="A14" s="5">
        <v>40544</v>
      </c>
      <c r="B14">
        <v>41</v>
      </c>
      <c r="C14">
        <v>16</v>
      </c>
    </row>
    <row r="15" spans="1:3" x14ac:dyDescent="0.25">
      <c r="A15" s="5">
        <v>40575</v>
      </c>
      <c r="B15">
        <v>19</v>
      </c>
      <c r="C15">
        <v>24</v>
      </c>
    </row>
    <row r="16" spans="1:3" x14ac:dyDescent="0.25">
      <c r="A16" s="5">
        <v>40603</v>
      </c>
      <c r="B16">
        <v>103</v>
      </c>
      <c r="C16">
        <v>10</v>
      </c>
    </row>
    <row r="17" spans="1:3" x14ac:dyDescent="0.25">
      <c r="A17" s="5">
        <v>40634</v>
      </c>
      <c r="B17">
        <v>35</v>
      </c>
      <c r="C17">
        <v>17</v>
      </c>
    </row>
    <row r="18" spans="1:3" x14ac:dyDescent="0.25">
      <c r="A18" s="5">
        <v>40664</v>
      </c>
      <c r="B18">
        <v>16</v>
      </c>
      <c r="C18">
        <v>26</v>
      </c>
    </row>
    <row r="19" spans="1:3" x14ac:dyDescent="0.25">
      <c r="A19" s="5">
        <v>40695</v>
      </c>
      <c r="B19">
        <v>21</v>
      </c>
      <c r="C19">
        <v>22</v>
      </c>
    </row>
    <row r="20" spans="1:3" x14ac:dyDescent="0.25">
      <c r="A20" s="5">
        <v>40725</v>
      </c>
      <c r="B20">
        <v>109</v>
      </c>
      <c r="C20">
        <v>10</v>
      </c>
    </row>
    <row r="21" spans="1:3" x14ac:dyDescent="0.25">
      <c r="A21" s="5">
        <v>40756</v>
      </c>
      <c r="B21">
        <v>39</v>
      </c>
      <c r="C21">
        <v>16</v>
      </c>
    </row>
    <row r="22" spans="1:3" x14ac:dyDescent="0.25">
      <c r="A22" s="5">
        <v>40787</v>
      </c>
      <c r="B22">
        <v>12</v>
      </c>
      <c r="C22">
        <v>30</v>
      </c>
    </row>
    <row r="23" spans="1:3" x14ac:dyDescent="0.25">
      <c r="A23" s="5">
        <v>40817</v>
      </c>
      <c r="B23">
        <v>48</v>
      </c>
      <c r="C23">
        <v>15</v>
      </c>
    </row>
    <row r="24" spans="1:3" x14ac:dyDescent="0.25">
      <c r="A24" s="5">
        <v>40848</v>
      </c>
      <c r="B24">
        <v>70</v>
      </c>
      <c r="C24">
        <v>12</v>
      </c>
    </row>
    <row r="25" spans="1:3" x14ac:dyDescent="0.25">
      <c r="A25" s="5">
        <v>40878</v>
      </c>
      <c r="B25">
        <v>48</v>
      </c>
      <c r="C25">
        <v>15</v>
      </c>
    </row>
    <row r="26" spans="1:3" x14ac:dyDescent="0.25">
      <c r="A26" s="5">
        <v>40909</v>
      </c>
      <c r="B26">
        <v>18</v>
      </c>
      <c r="C26">
        <v>24</v>
      </c>
    </row>
    <row r="27" spans="1:3" x14ac:dyDescent="0.25">
      <c r="A27" s="5">
        <v>40940</v>
      </c>
      <c r="B27">
        <v>20</v>
      </c>
      <c r="C27">
        <v>23</v>
      </c>
    </row>
    <row r="28" spans="1:3" x14ac:dyDescent="0.25">
      <c r="A28" s="5">
        <v>40969</v>
      </c>
      <c r="B28">
        <v>24</v>
      </c>
      <c r="C28">
        <v>21</v>
      </c>
    </row>
    <row r="29" spans="1:3" x14ac:dyDescent="0.25">
      <c r="A29" s="5">
        <v>41000</v>
      </c>
      <c r="B29">
        <v>25</v>
      </c>
      <c r="C29">
        <v>21</v>
      </c>
    </row>
    <row r="30" spans="1:3" x14ac:dyDescent="0.25">
      <c r="A30" s="5">
        <v>41030</v>
      </c>
      <c r="B30">
        <v>35</v>
      </c>
      <c r="C30">
        <v>17</v>
      </c>
    </row>
    <row r="31" spans="1:3" x14ac:dyDescent="0.25">
      <c r="A31" s="5">
        <v>41061</v>
      </c>
      <c r="B31">
        <v>13</v>
      </c>
      <c r="C31">
        <v>28</v>
      </c>
    </row>
    <row r="32" spans="1:3" x14ac:dyDescent="0.25">
      <c r="A32" s="5">
        <v>41091</v>
      </c>
      <c r="B32">
        <v>106</v>
      </c>
      <c r="C32">
        <v>10</v>
      </c>
    </row>
    <row r="33" spans="1:3" x14ac:dyDescent="0.25">
      <c r="A33" s="5">
        <v>41122</v>
      </c>
      <c r="B33">
        <v>106</v>
      </c>
      <c r="C33">
        <v>10</v>
      </c>
    </row>
    <row r="34" spans="1:3" x14ac:dyDescent="0.25">
      <c r="A34" s="5">
        <v>41153</v>
      </c>
      <c r="B34">
        <v>19</v>
      </c>
      <c r="C34">
        <v>24</v>
      </c>
    </row>
    <row r="35" spans="1:3" x14ac:dyDescent="0.25">
      <c r="A35" s="5">
        <v>41183</v>
      </c>
      <c r="B35">
        <v>47</v>
      </c>
      <c r="C35">
        <v>15</v>
      </c>
    </row>
    <row r="36" spans="1:3" x14ac:dyDescent="0.25">
      <c r="A36" s="5">
        <v>41214</v>
      </c>
      <c r="B36">
        <v>17</v>
      </c>
      <c r="C36">
        <v>25</v>
      </c>
    </row>
    <row r="37" spans="1:3" x14ac:dyDescent="0.25">
      <c r="A37" s="5">
        <v>41244</v>
      </c>
      <c r="B37">
        <v>108</v>
      </c>
      <c r="C37">
        <v>10</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9" tint="-0.499984740745262"/>
  </sheetPr>
  <dimension ref="A1:I60"/>
  <sheetViews>
    <sheetView workbookViewId="0">
      <selection activeCell="G23" sqref="G23"/>
    </sheetView>
  </sheetViews>
  <sheetFormatPr defaultRowHeight="15" x14ac:dyDescent="0.25"/>
  <cols>
    <col min="2" max="2" width="18.140625" bestFit="1" customWidth="1"/>
  </cols>
  <sheetData>
    <row r="1" spans="1:9" x14ac:dyDescent="0.25">
      <c r="A1" t="s">
        <v>2</v>
      </c>
    </row>
    <row r="2" spans="1:9" ht="15.75" thickBot="1" x14ac:dyDescent="0.3"/>
    <row r="3" spans="1:9" x14ac:dyDescent="0.25">
      <c r="A3" s="4" t="s">
        <v>3</v>
      </c>
      <c r="B3" s="4"/>
    </row>
    <row r="4" spans="1:9" x14ac:dyDescent="0.25">
      <c r="A4" s="1" t="s">
        <v>4</v>
      </c>
      <c r="B4" s="1">
        <v>0.90796430364272696</v>
      </c>
    </row>
    <row r="5" spans="1:9" x14ac:dyDescent="0.25">
      <c r="A5" s="1" t="s">
        <v>5</v>
      </c>
      <c r="B5" s="1">
        <v>0.82439917668942198</v>
      </c>
    </row>
    <row r="6" spans="1:9" x14ac:dyDescent="0.25">
      <c r="A6" s="1" t="s">
        <v>6</v>
      </c>
      <c r="B6" s="1">
        <v>0.81923444659205202</v>
      </c>
    </row>
    <row r="7" spans="1:9" x14ac:dyDescent="0.25">
      <c r="A7" s="1" t="s">
        <v>7</v>
      </c>
      <c r="B7" s="1">
        <v>13.527813499430875</v>
      </c>
    </row>
    <row r="8" spans="1:9" ht="15.75" thickBot="1" x14ac:dyDescent="0.3">
      <c r="A8" s="2" t="s">
        <v>8</v>
      </c>
      <c r="B8" s="2">
        <v>36</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1</v>
      </c>
      <c r="C12" s="1">
        <v>29210.913127659154</v>
      </c>
      <c r="D12" s="1">
        <v>29210.913127659154</v>
      </c>
      <c r="E12" s="1">
        <v>159.62096007867561</v>
      </c>
      <c r="F12" s="1">
        <v>2.134790904314859E-14</v>
      </c>
    </row>
    <row r="13" spans="1:9" x14ac:dyDescent="0.25">
      <c r="A13" s="1" t="s">
        <v>11</v>
      </c>
      <c r="B13" s="1">
        <v>34</v>
      </c>
      <c r="C13" s="1">
        <v>6222.0590945630638</v>
      </c>
      <c r="D13" s="1">
        <v>183.00173807538422</v>
      </c>
      <c r="E13" s="1"/>
      <c r="F13" s="1"/>
    </row>
    <row r="14" spans="1:9" ht="15.75" thickBot="1" x14ac:dyDescent="0.3">
      <c r="A14" s="2" t="s">
        <v>12</v>
      </c>
      <c r="B14" s="2">
        <v>35</v>
      </c>
      <c r="C14" s="2">
        <v>35432.972222222219</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128.68009724918147</v>
      </c>
      <c r="C17" s="1">
        <v>7.219676107356463</v>
      </c>
      <c r="D17" s="1">
        <v>17.823527722810631</v>
      </c>
      <c r="E17" s="1">
        <v>8.0255481017079639E-19</v>
      </c>
      <c r="F17" s="1">
        <v>114.00795012095398</v>
      </c>
      <c r="G17" s="1">
        <v>143.35224437740897</v>
      </c>
      <c r="H17" s="1">
        <v>114.00795012095398</v>
      </c>
      <c r="I17" s="1">
        <v>143.35224437740897</v>
      </c>
    </row>
    <row r="18" spans="1:9" ht="15.75" thickBot="1" x14ac:dyDescent="0.3">
      <c r="A18" s="2" t="s">
        <v>1</v>
      </c>
      <c r="B18" s="2">
        <v>-4.5407328980648227</v>
      </c>
      <c r="C18" s="2">
        <v>0.35940241961323288</v>
      </c>
      <c r="D18" s="2">
        <v>-12.634118888101211</v>
      </c>
      <c r="E18" s="2">
        <v>2.1347909043148284E-14</v>
      </c>
      <c r="F18" s="2">
        <v>-5.2711264919593184</v>
      </c>
      <c r="G18" s="2">
        <v>-3.8103393041703271</v>
      </c>
      <c r="H18" s="2">
        <v>-5.2711264919593184</v>
      </c>
      <c r="I18" s="2">
        <v>-3.8103393041703271</v>
      </c>
    </row>
    <row r="22" spans="1:9" x14ac:dyDescent="0.25">
      <c r="A22" t="s">
        <v>27</v>
      </c>
    </row>
    <row r="23" spans="1:9" ht="15.75" thickBot="1" x14ac:dyDescent="0.3"/>
    <row r="24" spans="1:9" x14ac:dyDescent="0.25">
      <c r="A24" s="3" t="s">
        <v>28</v>
      </c>
      <c r="B24" s="12" t="s">
        <v>29</v>
      </c>
      <c r="C24" s="3" t="s">
        <v>30</v>
      </c>
      <c r="D24" s="3" t="s">
        <v>31</v>
      </c>
    </row>
    <row r="25" spans="1:9" x14ac:dyDescent="0.25">
      <c r="A25" s="1">
        <v>1</v>
      </c>
      <c r="B25" s="13">
        <v>60.569103778209126</v>
      </c>
      <c r="C25" s="1">
        <v>-11.569103778209126</v>
      </c>
      <c r="D25" s="1">
        <v>-0.86769415758533353</v>
      </c>
    </row>
    <row r="26" spans="1:9" x14ac:dyDescent="0.25">
      <c r="A26" s="1">
        <v>2</v>
      </c>
      <c r="B26" s="13">
        <v>65.109836676273957</v>
      </c>
      <c r="C26" s="1">
        <v>-10.109836676273957</v>
      </c>
      <c r="D26" s="1">
        <v>-0.75824769025477323</v>
      </c>
    </row>
    <row r="27" spans="1:9" x14ac:dyDescent="0.25">
      <c r="A27" s="1">
        <v>3</v>
      </c>
      <c r="B27" s="13">
        <v>15.161774797560909</v>
      </c>
      <c r="C27" s="1">
        <v>1.8382252024390908</v>
      </c>
      <c r="D27" s="1">
        <v>0.1378686974428214</v>
      </c>
    </row>
    <row r="28" spans="1:9" x14ac:dyDescent="0.25">
      <c r="A28" s="1">
        <v>4</v>
      </c>
      <c r="B28" s="13">
        <v>6.0803090014312602</v>
      </c>
      <c r="C28" s="1">
        <v>7.9196909985687398</v>
      </c>
      <c r="D28" s="1">
        <v>0.59398461117469581</v>
      </c>
    </row>
    <row r="29" spans="1:9" x14ac:dyDescent="0.25">
      <c r="A29" s="1">
        <v>5</v>
      </c>
      <c r="B29" s="13">
        <v>1.5395761033664428</v>
      </c>
      <c r="C29" s="1">
        <v>11.460423896633557</v>
      </c>
      <c r="D29" s="1">
        <v>0.85954305961802113</v>
      </c>
    </row>
    <row r="30" spans="1:9" x14ac:dyDescent="0.25">
      <c r="A30" s="1">
        <v>6</v>
      </c>
      <c r="B30" s="13">
        <v>10.621041899496078</v>
      </c>
      <c r="C30" s="1">
        <v>4.3789581005039224</v>
      </c>
      <c r="D30" s="1">
        <v>0.32842616273137043</v>
      </c>
    </row>
    <row r="31" spans="1:9" x14ac:dyDescent="0.25">
      <c r="A31" s="1">
        <v>7</v>
      </c>
      <c r="B31" s="13">
        <v>28.783973491755376</v>
      </c>
      <c r="C31" s="1">
        <v>-7.7839734917553756</v>
      </c>
      <c r="D31" s="1">
        <v>-0.58380566473237827</v>
      </c>
    </row>
    <row r="32" spans="1:9" x14ac:dyDescent="0.25">
      <c r="A32" s="1">
        <v>8</v>
      </c>
      <c r="B32" s="13">
        <v>74.191302472403606</v>
      </c>
      <c r="C32" s="1">
        <v>-3.1913024724036063</v>
      </c>
      <c r="D32" s="1">
        <v>-0.23935082297454216</v>
      </c>
    </row>
    <row r="33" spans="1:4" x14ac:dyDescent="0.25">
      <c r="A33" s="1">
        <v>9</v>
      </c>
      <c r="B33" s="13">
        <v>42.406172185949842</v>
      </c>
      <c r="C33" s="1">
        <v>-12.406172185949842</v>
      </c>
      <c r="D33" s="1">
        <v>-0.93047511113369119</v>
      </c>
    </row>
    <row r="34" spans="1:4" x14ac:dyDescent="0.25">
      <c r="A34" s="1">
        <v>10</v>
      </c>
      <c r="B34" s="13">
        <v>46.946905084014659</v>
      </c>
      <c r="C34" s="1">
        <v>-14.946905084014659</v>
      </c>
      <c r="D34" s="1">
        <v>-1.1210325764222393</v>
      </c>
    </row>
    <row r="35" spans="1:4" x14ac:dyDescent="0.25">
      <c r="A35" s="1">
        <v>11</v>
      </c>
      <c r="B35" s="13">
        <v>-3.0011567946983746</v>
      </c>
      <c r="C35" s="1">
        <v>15.001156794698375</v>
      </c>
      <c r="D35" s="1">
        <v>1.1251015080613465</v>
      </c>
    </row>
    <row r="36" spans="1:4" x14ac:dyDescent="0.25">
      <c r="A36" s="1">
        <v>12</v>
      </c>
      <c r="B36" s="13">
        <v>78.732035370468424</v>
      </c>
      <c r="C36" s="1">
        <v>6.2679646295315763</v>
      </c>
      <c r="D36" s="1">
        <v>0.47010350959423791</v>
      </c>
    </row>
    <row r="37" spans="1:4" x14ac:dyDescent="0.25">
      <c r="A37" s="1">
        <v>13</v>
      </c>
      <c r="B37" s="13">
        <v>56.028370880144308</v>
      </c>
      <c r="C37" s="1">
        <v>-15.028370880144308</v>
      </c>
      <c r="D37" s="1">
        <v>-1.1271425912254496</v>
      </c>
    </row>
    <row r="38" spans="1:4" x14ac:dyDescent="0.25">
      <c r="A38" s="1">
        <v>14</v>
      </c>
      <c r="B38" s="13">
        <v>19.702507695625727</v>
      </c>
      <c r="C38" s="1">
        <v>-0.70250769562572657</v>
      </c>
      <c r="D38" s="1">
        <v>-5.2688767845726563E-2</v>
      </c>
    </row>
    <row r="39" spans="1:4" x14ac:dyDescent="0.25">
      <c r="A39" s="1">
        <v>15</v>
      </c>
      <c r="B39" s="13">
        <v>83.272768268533241</v>
      </c>
      <c r="C39" s="1">
        <v>19.727231731466759</v>
      </c>
      <c r="D39" s="1">
        <v>1.4795617747821272</v>
      </c>
    </row>
    <row r="40" spans="1:4" x14ac:dyDescent="0.25">
      <c r="A40" s="1">
        <v>16</v>
      </c>
      <c r="B40" s="13">
        <v>51.487637982079491</v>
      </c>
      <c r="C40" s="1">
        <v>-16.487637982079491</v>
      </c>
      <c r="D40" s="1">
        <v>-1.2365890585560109</v>
      </c>
    </row>
    <row r="41" spans="1:4" x14ac:dyDescent="0.25">
      <c r="A41" s="1">
        <v>17</v>
      </c>
      <c r="B41" s="13">
        <v>10.621041899496078</v>
      </c>
      <c r="C41" s="1">
        <v>5.3789581005039224</v>
      </c>
      <c r="D41" s="1">
        <v>0.40342714588614781</v>
      </c>
    </row>
    <row r="42" spans="1:4" x14ac:dyDescent="0.25">
      <c r="A42" s="1">
        <v>18</v>
      </c>
      <c r="B42" s="13">
        <v>28.783973491755376</v>
      </c>
      <c r="C42" s="1">
        <v>-7.7839734917553756</v>
      </c>
      <c r="D42" s="1">
        <v>-0.58380566473237827</v>
      </c>
    </row>
    <row r="43" spans="1:4" x14ac:dyDescent="0.25">
      <c r="A43" s="1">
        <v>19</v>
      </c>
      <c r="B43" s="13">
        <v>83.272768268533241</v>
      </c>
      <c r="C43" s="1">
        <v>25.727231731466759</v>
      </c>
      <c r="D43" s="1">
        <v>1.9295676737107914</v>
      </c>
    </row>
    <row r="44" spans="1:4" x14ac:dyDescent="0.25">
      <c r="A44" s="1">
        <v>20</v>
      </c>
      <c r="B44" s="13">
        <v>56.028370880144308</v>
      </c>
      <c r="C44" s="1">
        <v>-17.028370880144308</v>
      </c>
      <c r="D44" s="1">
        <v>-1.2771445575350042</v>
      </c>
    </row>
    <row r="45" spans="1:4" x14ac:dyDescent="0.25">
      <c r="A45" s="1">
        <v>21</v>
      </c>
      <c r="B45" s="13">
        <v>-7.5418896927632204</v>
      </c>
      <c r="C45" s="1">
        <v>19.54188969276322</v>
      </c>
      <c r="D45" s="1">
        <v>1.4656609396594511</v>
      </c>
    </row>
    <row r="46" spans="1:4" x14ac:dyDescent="0.25">
      <c r="A46" s="1">
        <v>22</v>
      </c>
      <c r="B46" s="13">
        <v>60.569103778209126</v>
      </c>
      <c r="C46" s="1">
        <v>-12.569103778209126</v>
      </c>
      <c r="D46" s="1">
        <v>-0.94269514074011085</v>
      </c>
    </row>
    <row r="47" spans="1:4" x14ac:dyDescent="0.25">
      <c r="A47" s="1">
        <v>23</v>
      </c>
      <c r="B47" s="13">
        <v>74.191302472403606</v>
      </c>
      <c r="C47" s="1">
        <v>-4.1913024724036063</v>
      </c>
      <c r="D47" s="1">
        <v>-0.31435180612931951</v>
      </c>
    </row>
    <row r="48" spans="1:4" x14ac:dyDescent="0.25">
      <c r="A48" s="1">
        <v>24</v>
      </c>
      <c r="B48" s="13">
        <v>60.569103778209126</v>
      </c>
      <c r="C48" s="1">
        <v>-12.569103778209126</v>
      </c>
      <c r="D48" s="1">
        <v>-0.94269514074011085</v>
      </c>
    </row>
    <row r="49" spans="1:4" x14ac:dyDescent="0.25">
      <c r="A49" s="1">
        <v>25</v>
      </c>
      <c r="B49" s="13">
        <v>19.702507695625727</v>
      </c>
      <c r="C49" s="1">
        <v>-1.7025076956257266</v>
      </c>
      <c r="D49" s="1">
        <v>-0.12768975100050389</v>
      </c>
    </row>
    <row r="50" spans="1:4" x14ac:dyDescent="0.25">
      <c r="A50" s="1">
        <v>26</v>
      </c>
      <c r="B50" s="13">
        <v>24.243240593690544</v>
      </c>
      <c r="C50" s="1">
        <v>-4.243240593690544</v>
      </c>
      <c r="D50" s="1">
        <v>-0.31824721628905189</v>
      </c>
    </row>
    <row r="51" spans="1:4" x14ac:dyDescent="0.25">
      <c r="A51" s="1">
        <v>27</v>
      </c>
      <c r="B51" s="13">
        <v>33.324706389820193</v>
      </c>
      <c r="C51" s="1">
        <v>-9.324706389820193</v>
      </c>
      <c r="D51" s="1">
        <v>-0.69936214686614895</v>
      </c>
    </row>
    <row r="52" spans="1:4" x14ac:dyDescent="0.25">
      <c r="A52" s="1">
        <v>28</v>
      </c>
      <c r="B52" s="13">
        <v>33.324706389820193</v>
      </c>
      <c r="C52" s="1">
        <v>-8.324706389820193</v>
      </c>
      <c r="D52" s="1">
        <v>-0.62436116371137151</v>
      </c>
    </row>
    <row r="53" spans="1:4" x14ac:dyDescent="0.25">
      <c r="A53" s="1">
        <v>29</v>
      </c>
      <c r="B53" s="13">
        <v>51.487637982079491</v>
      </c>
      <c r="C53" s="1">
        <v>-16.487637982079491</v>
      </c>
      <c r="D53" s="1">
        <v>-1.2365890585560109</v>
      </c>
    </row>
    <row r="54" spans="1:4" x14ac:dyDescent="0.25">
      <c r="A54" s="1">
        <v>30</v>
      </c>
      <c r="B54" s="13">
        <v>1.5395761033664428</v>
      </c>
      <c r="C54" s="1">
        <v>11.460423896633557</v>
      </c>
      <c r="D54" s="1">
        <v>0.85954305961802113</v>
      </c>
    </row>
    <row r="55" spans="1:4" x14ac:dyDescent="0.25">
      <c r="A55" s="1">
        <v>31</v>
      </c>
      <c r="B55" s="13">
        <v>83.272768268533241</v>
      </c>
      <c r="C55" s="1">
        <v>22.727231731466759</v>
      </c>
      <c r="D55" s="1">
        <v>1.7045647242464594</v>
      </c>
    </row>
    <row r="56" spans="1:4" x14ac:dyDescent="0.25">
      <c r="A56" s="1">
        <v>32</v>
      </c>
      <c r="B56" s="13">
        <v>83.272768268533241</v>
      </c>
      <c r="C56" s="1">
        <v>22.727231731466759</v>
      </c>
      <c r="D56" s="1">
        <v>1.7045647242464594</v>
      </c>
    </row>
    <row r="57" spans="1:4" x14ac:dyDescent="0.25">
      <c r="A57" s="1">
        <v>33</v>
      </c>
      <c r="B57" s="13">
        <v>19.702507695625727</v>
      </c>
      <c r="C57" s="1">
        <v>-0.70250769562572657</v>
      </c>
      <c r="D57" s="1">
        <v>-5.2688767845726563E-2</v>
      </c>
    </row>
    <row r="58" spans="1:4" x14ac:dyDescent="0.25">
      <c r="A58" s="1">
        <v>34</v>
      </c>
      <c r="B58" s="13">
        <v>60.569103778209126</v>
      </c>
      <c r="C58" s="1">
        <v>-13.569103778209126</v>
      </c>
      <c r="D58" s="1">
        <v>-1.0176961238948881</v>
      </c>
    </row>
    <row r="59" spans="1:4" x14ac:dyDescent="0.25">
      <c r="A59" s="1">
        <v>35</v>
      </c>
      <c r="B59" s="13">
        <v>15.161774797560909</v>
      </c>
      <c r="C59" s="1">
        <v>1.8382252024390908</v>
      </c>
      <c r="D59" s="1">
        <v>0.1378686974428214</v>
      </c>
    </row>
    <row r="60" spans="1:4" ht="15.75" thickBot="1" x14ac:dyDescent="0.3">
      <c r="A60" s="2">
        <v>36</v>
      </c>
      <c r="B60" s="8">
        <v>83.272768268533241</v>
      </c>
      <c r="C60" s="2">
        <v>24.727231731466759</v>
      </c>
      <c r="D60" s="2">
        <v>1.8545666905560141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9" tint="-0.499984740745262"/>
  </sheetPr>
  <dimension ref="A1:D37"/>
  <sheetViews>
    <sheetView workbookViewId="0">
      <selection activeCell="H19" sqref="H19"/>
    </sheetView>
  </sheetViews>
  <sheetFormatPr defaultRowHeight="15" x14ac:dyDescent="0.25"/>
  <cols>
    <col min="1" max="1" width="9.7109375" bestFit="1" customWidth="1"/>
  </cols>
  <sheetData>
    <row r="1" spans="1:4" x14ac:dyDescent="0.25">
      <c r="A1" s="11" t="s">
        <v>26</v>
      </c>
      <c r="B1" s="11" t="s">
        <v>0</v>
      </c>
      <c r="C1" s="11" t="s">
        <v>1</v>
      </c>
      <c r="D1" s="14" t="s">
        <v>29</v>
      </c>
    </row>
    <row r="2" spans="1:4" x14ac:dyDescent="0.25">
      <c r="A2" s="5">
        <v>40179</v>
      </c>
      <c r="B2">
        <v>49</v>
      </c>
      <c r="C2">
        <v>15</v>
      </c>
      <c r="D2" s="14">
        <v>60.569103778209126</v>
      </c>
    </row>
    <row r="3" spans="1:4" x14ac:dyDescent="0.25">
      <c r="A3" s="5">
        <v>40210</v>
      </c>
      <c r="B3">
        <v>55</v>
      </c>
      <c r="C3">
        <v>14</v>
      </c>
      <c r="D3" s="14">
        <v>65.109836676273957</v>
      </c>
    </row>
    <row r="4" spans="1:4" x14ac:dyDescent="0.25">
      <c r="A4" s="5">
        <v>40238</v>
      </c>
      <c r="B4">
        <v>17</v>
      </c>
      <c r="C4">
        <v>25</v>
      </c>
      <c r="D4" s="14">
        <v>15.161774797560909</v>
      </c>
    </row>
    <row r="5" spans="1:4" x14ac:dyDescent="0.25">
      <c r="A5" s="5">
        <v>40269</v>
      </c>
      <c r="B5">
        <v>14</v>
      </c>
      <c r="C5">
        <v>27</v>
      </c>
      <c r="D5" s="14">
        <v>6.0803090014312602</v>
      </c>
    </row>
    <row r="6" spans="1:4" x14ac:dyDescent="0.25">
      <c r="A6" s="5">
        <v>40299</v>
      </c>
      <c r="B6">
        <v>13</v>
      </c>
      <c r="C6">
        <v>28</v>
      </c>
      <c r="D6" s="14">
        <v>1.5395761033664428</v>
      </c>
    </row>
    <row r="7" spans="1:4" x14ac:dyDescent="0.25">
      <c r="A7" s="5">
        <v>40330</v>
      </c>
      <c r="B7">
        <v>15</v>
      </c>
      <c r="C7">
        <v>26</v>
      </c>
      <c r="D7" s="14">
        <v>10.621041899496078</v>
      </c>
    </row>
    <row r="8" spans="1:4" x14ac:dyDescent="0.25">
      <c r="A8" s="5">
        <v>40360</v>
      </c>
      <c r="B8">
        <v>21</v>
      </c>
      <c r="C8">
        <v>22</v>
      </c>
      <c r="D8" s="14">
        <v>28.783973491755376</v>
      </c>
    </row>
    <row r="9" spans="1:4" x14ac:dyDescent="0.25">
      <c r="A9" s="5">
        <v>40391</v>
      </c>
      <c r="B9">
        <v>71</v>
      </c>
      <c r="C9">
        <v>12</v>
      </c>
      <c r="D9" s="14">
        <v>74.191302472403606</v>
      </c>
    </row>
    <row r="10" spans="1:4" x14ac:dyDescent="0.25">
      <c r="A10" s="5">
        <v>40422</v>
      </c>
      <c r="B10">
        <v>30</v>
      </c>
      <c r="C10">
        <v>19</v>
      </c>
      <c r="D10" s="14">
        <v>42.406172185949842</v>
      </c>
    </row>
    <row r="11" spans="1:4" x14ac:dyDescent="0.25">
      <c r="A11" s="5">
        <v>40452</v>
      </c>
      <c r="B11">
        <v>32</v>
      </c>
      <c r="C11">
        <v>18</v>
      </c>
      <c r="D11" s="14">
        <v>46.946905084014659</v>
      </c>
    </row>
    <row r="12" spans="1:4" x14ac:dyDescent="0.25">
      <c r="A12" s="5">
        <v>40483</v>
      </c>
      <c r="B12">
        <v>12</v>
      </c>
      <c r="C12">
        <v>29</v>
      </c>
      <c r="D12" s="14">
        <v>-3.0011567946983746</v>
      </c>
    </row>
    <row r="13" spans="1:4" x14ac:dyDescent="0.25">
      <c r="A13" s="5">
        <v>40513</v>
      </c>
      <c r="B13">
        <v>85</v>
      </c>
      <c r="C13">
        <v>11</v>
      </c>
      <c r="D13" s="14">
        <v>78.732035370468424</v>
      </c>
    </row>
    <row r="14" spans="1:4" x14ac:dyDescent="0.25">
      <c r="A14" s="5">
        <v>40544</v>
      </c>
      <c r="B14">
        <v>41</v>
      </c>
      <c r="C14">
        <v>16</v>
      </c>
      <c r="D14" s="14">
        <v>56.028370880144308</v>
      </c>
    </row>
    <row r="15" spans="1:4" x14ac:dyDescent="0.25">
      <c r="A15" s="5">
        <v>40575</v>
      </c>
      <c r="B15">
        <v>19</v>
      </c>
      <c r="C15">
        <v>24</v>
      </c>
      <c r="D15" s="14">
        <v>19.702507695625727</v>
      </c>
    </row>
    <row r="16" spans="1:4" x14ac:dyDescent="0.25">
      <c r="A16" s="5">
        <v>40603</v>
      </c>
      <c r="B16">
        <v>103</v>
      </c>
      <c r="C16">
        <v>10</v>
      </c>
      <c r="D16" s="14">
        <v>83.272768268533241</v>
      </c>
    </row>
    <row r="17" spans="1:4" x14ac:dyDescent="0.25">
      <c r="A17" s="5">
        <v>40634</v>
      </c>
      <c r="B17">
        <v>35</v>
      </c>
      <c r="C17">
        <v>17</v>
      </c>
      <c r="D17" s="14">
        <v>51.487637982079491</v>
      </c>
    </row>
    <row r="18" spans="1:4" x14ac:dyDescent="0.25">
      <c r="A18" s="5">
        <v>40664</v>
      </c>
      <c r="B18">
        <v>16</v>
      </c>
      <c r="C18">
        <v>26</v>
      </c>
      <c r="D18" s="14">
        <v>10.621041899496078</v>
      </c>
    </row>
    <row r="19" spans="1:4" x14ac:dyDescent="0.25">
      <c r="A19" s="5">
        <v>40695</v>
      </c>
      <c r="B19">
        <v>21</v>
      </c>
      <c r="C19">
        <v>22</v>
      </c>
      <c r="D19" s="14">
        <v>28.783973491755376</v>
      </c>
    </row>
    <row r="20" spans="1:4" x14ac:dyDescent="0.25">
      <c r="A20" s="5">
        <v>40725</v>
      </c>
      <c r="B20">
        <v>109</v>
      </c>
      <c r="C20">
        <v>10</v>
      </c>
      <c r="D20" s="14">
        <v>83.272768268533241</v>
      </c>
    </row>
    <row r="21" spans="1:4" x14ac:dyDescent="0.25">
      <c r="A21" s="5">
        <v>40756</v>
      </c>
      <c r="B21">
        <v>39</v>
      </c>
      <c r="C21">
        <v>16</v>
      </c>
      <c r="D21" s="14">
        <v>56.028370880144308</v>
      </c>
    </row>
    <row r="22" spans="1:4" x14ac:dyDescent="0.25">
      <c r="A22" s="5">
        <v>40787</v>
      </c>
      <c r="B22">
        <v>12</v>
      </c>
      <c r="C22">
        <v>30</v>
      </c>
      <c r="D22" s="14">
        <v>-7.5418896927632204</v>
      </c>
    </row>
    <row r="23" spans="1:4" x14ac:dyDescent="0.25">
      <c r="A23" s="5">
        <v>40817</v>
      </c>
      <c r="B23">
        <v>48</v>
      </c>
      <c r="C23">
        <v>15</v>
      </c>
      <c r="D23" s="14">
        <v>60.569103778209126</v>
      </c>
    </row>
    <row r="24" spans="1:4" x14ac:dyDescent="0.25">
      <c r="A24" s="5">
        <v>40848</v>
      </c>
      <c r="B24">
        <v>70</v>
      </c>
      <c r="C24">
        <v>12</v>
      </c>
      <c r="D24" s="14">
        <v>74.191302472403606</v>
      </c>
    </row>
    <row r="25" spans="1:4" x14ac:dyDescent="0.25">
      <c r="A25" s="5">
        <v>40878</v>
      </c>
      <c r="B25">
        <v>48</v>
      </c>
      <c r="C25">
        <v>15</v>
      </c>
      <c r="D25" s="14">
        <v>60.569103778209126</v>
      </c>
    </row>
    <row r="26" spans="1:4" x14ac:dyDescent="0.25">
      <c r="A26" s="5">
        <v>40909</v>
      </c>
      <c r="B26">
        <v>18</v>
      </c>
      <c r="C26">
        <v>24</v>
      </c>
      <c r="D26" s="14">
        <v>19.702507695625727</v>
      </c>
    </row>
    <row r="27" spans="1:4" x14ac:dyDescent="0.25">
      <c r="A27" s="5">
        <v>40940</v>
      </c>
      <c r="B27">
        <v>20</v>
      </c>
      <c r="C27">
        <v>23</v>
      </c>
      <c r="D27" s="14">
        <v>24.243240593690544</v>
      </c>
    </row>
    <row r="28" spans="1:4" x14ac:dyDescent="0.25">
      <c r="A28" s="5">
        <v>40969</v>
      </c>
      <c r="B28">
        <v>24</v>
      </c>
      <c r="C28">
        <v>21</v>
      </c>
      <c r="D28" s="14">
        <v>33.324706389820193</v>
      </c>
    </row>
    <row r="29" spans="1:4" x14ac:dyDescent="0.25">
      <c r="A29" s="5">
        <v>41000</v>
      </c>
      <c r="B29">
        <v>25</v>
      </c>
      <c r="C29">
        <v>21</v>
      </c>
      <c r="D29" s="14">
        <v>33.324706389820193</v>
      </c>
    </row>
    <row r="30" spans="1:4" x14ac:dyDescent="0.25">
      <c r="A30" s="5">
        <v>41030</v>
      </c>
      <c r="B30">
        <v>35</v>
      </c>
      <c r="C30">
        <v>17</v>
      </c>
      <c r="D30" s="14">
        <v>51.487637982079491</v>
      </c>
    </row>
    <row r="31" spans="1:4" x14ac:dyDescent="0.25">
      <c r="A31" s="5">
        <v>41061</v>
      </c>
      <c r="B31">
        <v>13</v>
      </c>
      <c r="C31">
        <v>28</v>
      </c>
      <c r="D31" s="14">
        <v>1.5395761033664428</v>
      </c>
    </row>
    <row r="32" spans="1:4" x14ac:dyDescent="0.25">
      <c r="A32" s="5">
        <v>41091</v>
      </c>
      <c r="B32">
        <v>106</v>
      </c>
      <c r="C32">
        <v>10</v>
      </c>
      <c r="D32" s="14">
        <v>83.272768268533241</v>
      </c>
    </row>
    <row r="33" spans="1:4" x14ac:dyDescent="0.25">
      <c r="A33" s="5">
        <v>41122</v>
      </c>
      <c r="B33">
        <v>106</v>
      </c>
      <c r="C33">
        <v>10</v>
      </c>
      <c r="D33" s="14">
        <v>83.272768268533241</v>
      </c>
    </row>
    <row r="34" spans="1:4" x14ac:dyDescent="0.25">
      <c r="A34" s="5">
        <v>41153</v>
      </c>
      <c r="B34">
        <v>19</v>
      </c>
      <c r="C34">
        <v>24</v>
      </c>
      <c r="D34" s="14">
        <v>19.702507695625727</v>
      </c>
    </row>
    <row r="35" spans="1:4" x14ac:dyDescent="0.25">
      <c r="A35" s="5">
        <v>41183</v>
      </c>
      <c r="B35">
        <v>47</v>
      </c>
      <c r="C35">
        <v>15</v>
      </c>
      <c r="D35" s="14">
        <v>60.569103778209126</v>
      </c>
    </row>
    <row r="36" spans="1:4" x14ac:dyDescent="0.25">
      <c r="A36" s="5">
        <v>41214</v>
      </c>
      <c r="B36">
        <v>17</v>
      </c>
      <c r="C36">
        <v>25</v>
      </c>
      <c r="D36" s="14">
        <v>15.161774797560909</v>
      </c>
    </row>
    <row r="37" spans="1:4" x14ac:dyDescent="0.25">
      <c r="A37" s="5">
        <v>41244</v>
      </c>
      <c r="B37">
        <v>108</v>
      </c>
      <c r="C37">
        <v>10</v>
      </c>
      <c r="D37" s="14">
        <v>83.272768268533241</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9" tint="-0.499984740745262"/>
  </sheetPr>
  <dimension ref="A1:F37"/>
  <sheetViews>
    <sheetView workbookViewId="0">
      <selection activeCell="H23" sqref="H23"/>
    </sheetView>
  </sheetViews>
  <sheetFormatPr defaultRowHeight="15" x14ac:dyDescent="0.25"/>
  <cols>
    <col min="1" max="1" width="9.7109375" bestFit="1" customWidth="1"/>
    <col min="5" max="5" width="12.140625" bestFit="1" customWidth="1"/>
  </cols>
  <sheetData>
    <row r="1" spans="1:6" x14ac:dyDescent="0.25">
      <c r="A1" s="11" t="s">
        <v>26</v>
      </c>
      <c r="B1" s="11" t="s">
        <v>0</v>
      </c>
      <c r="C1" s="11" t="s">
        <v>1</v>
      </c>
      <c r="E1" s="16" t="s">
        <v>32</v>
      </c>
      <c r="F1" s="16" t="s">
        <v>33</v>
      </c>
    </row>
    <row r="2" spans="1:6" x14ac:dyDescent="0.25">
      <c r="A2" s="5">
        <v>40179</v>
      </c>
      <c r="B2">
        <v>49</v>
      </c>
      <c r="C2">
        <v>15</v>
      </c>
      <c r="E2" s="17">
        <f>LN(B2)</f>
        <v>3.8918202981106265</v>
      </c>
      <c r="F2" s="17">
        <f>LN(C2)</f>
        <v>2.7080502011022101</v>
      </c>
    </row>
    <row r="3" spans="1:6" x14ac:dyDescent="0.25">
      <c r="A3" s="5">
        <v>40210</v>
      </c>
      <c r="B3">
        <v>55</v>
      </c>
      <c r="C3">
        <v>14</v>
      </c>
      <c r="E3" s="17">
        <f t="shared" ref="E3:E37" si="0">LN(B3)</f>
        <v>4.0073331852324712</v>
      </c>
      <c r="F3" s="17">
        <f t="shared" ref="F3:F37" si="1">LN(C3)</f>
        <v>2.6390573296152584</v>
      </c>
    </row>
    <row r="4" spans="1:6" x14ac:dyDescent="0.25">
      <c r="A4" s="5">
        <v>40238</v>
      </c>
      <c r="B4">
        <v>17</v>
      </c>
      <c r="C4">
        <v>25</v>
      </c>
      <c r="E4" s="17">
        <f t="shared" si="0"/>
        <v>2.8332133440562162</v>
      </c>
      <c r="F4" s="17">
        <f t="shared" si="1"/>
        <v>3.2188758248682006</v>
      </c>
    </row>
    <row r="5" spans="1:6" x14ac:dyDescent="0.25">
      <c r="A5" s="5">
        <v>40269</v>
      </c>
      <c r="B5">
        <v>14</v>
      </c>
      <c r="C5">
        <v>27</v>
      </c>
      <c r="E5" s="17">
        <f t="shared" si="0"/>
        <v>2.6390573296152584</v>
      </c>
      <c r="F5" s="17">
        <f t="shared" si="1"/>
        <v>3.2958368660043291</v>
      </c>
    </row>
    <row r="6" spans="1:6" x14ac:dyDescent="0.25">
      <c r="A6" s="5">
        <v>40299</v>
      </c>
      <c r="B6">
        <v>13</v>
      </c>
      <c r="C6">
        <v>28</v>
      </c>
      <c r="E6" s="17">
        <f t="shared" si="0"/>
        <v>2.5649493574615367</v>
      </c>
      <c r="F6" s="17">
        <f t="shared" si="1"/>
        <v>3.3322045101752038</v>
      </c>
    </row>
    <row r="7" spans="1:6" x14ac:dyDescent="0.25">
      <c r="A7" s="5">
        <v>40330</v>
      </c>
      <c r="B7">
        <v>15</v>
      </c>
      <c r="C7">
        <v>26</v>
      </c>
      <c r="E7" s="17">
        <f t="shared" si="0"/>
        <v>2.7080502011022101</v>
      </c>
      <c r="F7" s="17">
        <f t="shared" si="1"/>
        <v>3.2580965380214821</v>
      </c>
    </row>
    <row r="8" spans="1:6" x14ac:dyDescent="0.25">
      <c r="A8" s="5">
        <v>40360</v>
      </c>
      <c r="B8">
        <v>21</v>
      </c>
      <c r="C8">
        <v>22</v>
      </c>
      <c r="E8" s="17">
        <f t="shared" si="0"/>
        <v>3.044522437723423</v>
      </c>
      <c r="F8" s="17">
        <f t="shared" si="1"/>
        <v>3.0910424533583161</v>
      </c>
    </row>
    <row r="9" spans="1:6" x14ac:dyDescent="0.25">
      <c r="A9" s="5">
        <v>40391</v>
      </c>
      <c r="B9">
        <v>71</v>
      </c>
      <c r="C9">
        <v>12</v>
      </c>
      <c r="E9" s="17">
        <f t="shared" si="0"/>
        <v>4.2626798770413155</v>
      </c>
      <c r="F9" s="17">
        <f t="shared" si="1"/>
        <v>2.4849066497880004</v>
      </c>
    </row>
    <row r="10" spans="1:6" x14ac:dyDescent="0.25">
      <c r="A10" s="5">
        <v>40422</v>
      </c>
      <c r="B10">
        <v>30</v>
      </c>
      <c r="C10">
        <v>19</v>
      </c>
      <c r="E10" s="17">
        <f t="shared" si="0"/>
        <v>3.4011973816621555</v>
      </c>
      <c r="F10" s="17">
        <f t="shared" si="1"/>
        <v>2.9444389791664403</v>
      </c>
    </row>
    <row r="11" spans="1:6" x14ac:dyDescent="0.25">
      <c r="A11" s="5">
        <v>40452</v>
      </c>
      <c r="B11">
        <v>32</v>
      </c>
      <c r="C11">
        <v>18</v>
      </c>
      <c r="E11" s="17">
        <f t="shared" si="0"/>
        <v>3.4657359027997265</v>
      </c>
      <c r="F11" s="17">
        <f t="shared" si="1"/>
        <v>2.8903717578961645</v>
      </c>
    </row>
    <row r="12" spans="1:6" x14ac:dyDescent="0.25">
      <c r="A12" s="5">
        <v>40483</v>
      </c>
      <c r="B12">
        <v>12</v>
      </c>
      <c r="C12">
        <v>29</v>
      </c>
      <c r="E12" s="17">
        <f t="shared" si="0"/>
        <v>2.4849066497880004</v>
      </c>
      <c r="F12" s="17">
        <f t="shared" si="1"/>
        <v>3.3672958299864741</v>
      </c>
    </row>
    <row r="13" spans="1:6" x14ac:dyDescent="0.25">
      <c r="A13" s="5">
        <v>40513</v>
      </c>
      <c r="B13">
        <v>85</v>
      </c>
      <c r="C13">
        <v>11</v>
      </c>
      <c r="E13" s="17">
        <f t="shared" si="0"/>
        <v>4.4426512564903167</v>
      </c>
      <c r="F13" s="17">
        <f t="shared" si="1"/>
        <v>2.3978952727983707</v>
      </c>
    </row>
    <row r="14" spans="1:6" x14ac:dyDescent="0.25">
      <c r="A14" s="5">
        <v>40544</v>
      </c>
      <c r="B14">
        <v>41</v>
      </c>
      <c r="C14">
        <v>16</v>
      </c>
      <c r="E14" s="17">
        <f t="shared" si="0"/>
        <v>3.713572066704308</v>
      </c>
      <c r="F14" s="17">
        <f t="shared" si="1"/>
        <v>2.7725887222397811</v>
      </c>
    </row>
    <row r="15" spans="1:6" x14ac:dyDescent="0.25">
      <c r="A15" s="5">
        <v>40575</v>
      </c>
      <c r="B15">
        <v>19</v>
      </c>
      <c r="C15">
        <v>24</v>
      </c>
      <c r="E15" s="17">
        <f t="shared" si="0"/>
        <v>2.9444389791664403</v>
      </c>
      <c r="F15" s="17">
        <f t="shared" si="1"/>
        <v>3.1780538303479458</v>
      </c>
    </row>
    <row r="16" spans="1:6" x14ac:dyDescent="0.25">
      <c r="A16" s="5">
        <v>40603</v>
      </c>
      <c r="B16">
        <v>103</v>
      </c>
      <c r="C16">
        <v>10</v>
      </c>
      <c r="E16" s="17">
        <f t="shared" si="0"/>
        <v>4.6347289882296359</v>
      </c>
      <c r="F16" s="17">
        <f t="shared" si="1"/>
        <v>2.3025850929940459</v>
      </c>
    </row>
    <row r="17" spans="1:6" x14ac:dyDescent="0.25">
      <c r="A17" s="5">
        <v>40634</v>
      </c>
      <c r="B17">
        <v>35</v>
      </c>
      <c r="C17">
        <v>17</v>
      </c>
      <c r="E17" s="17">
        <f t="shared" si="0"/>
        <v>3.5553480614894135</v>
      </c>
      <c r="F17" s="17">
        <f t="shared" si="1"/>
        <v>2.8332133440562162</v>
      </c>
    </row>
    <row r="18" spans="1:6" x14ac:dyDescent="0.25">
      <c r="A18" s="5">
        <v>40664</v>
      </c>
      <c r="B18">
        <v>16</v>
      </c>
      <c r="C18">
        <v>26</v>
      </c>
      <c r="E18" s="17">
        <f t="shared" si="0"/>
        <v>2.7725887222397811</v>
      </c>
      <c r="F18" s="17">
        <f t="shared" si="1"/>
        <v>3.2580965380214821</v>
      </c>
    </row>
    <row r="19" spans="1:6" x14ac:dyDescent="0.25">
      <c r="A19" s="5">
        <v>40695</v>
      </c>
      <c r="B19">
        <v>21</v>
      </c>
      <c r="C19">
        <v>22</v>
      </c>
      <c r="E19" s="17">
        <f t="shared" si="0"/>
        <v>3.044522437723423</v>
      </c>
      <c r="F19" s="17">
        <f t="shared" si="1"/>
        <v>3.0910424533583161</v>
      </c>
    </row>
    <row r="20" spans="1:6" x14ac:dyDescent="0.25">
      <c r="A20" s="5">
        <v>40725</v>
      </c>
      <c r="B20">
        <v>109</v>
      </c>
      <c r="C20">
        <v>10</v>
      </c>
      <c r="E20" s="17">
        <f t="shared" si="0"/>
        <v>4.6913478822291435</v>
      </c>
      <c r="F20" s="17">
        <f t="shared" si="1"/>
        <v>2.3025850929940459</v>
      </c>
    </row>
    <row r="21" spans="1:6" x14ac:dyDescent="0.25">
      <c r="A21" s="5">
        <v>40756</v>
      </c>
      <c r="B21">
        <v>39</v>
      </c>
      <c r="C21">
        <v>16</v>
      </c>
      <c r="E21" s="17">
        <f t="shared" si="0"/>
        <v>3.6635616461296463</v>
      </c>
      <c r="F21" s="17">
        <f t="shared" si="1"/>
        <v>2.7725887222397811</v>
      </c>
    </row>
    <row r="22" spans="1:6" x14ac:dyDescent="0.25">
      <c r="A22" s="5">
        <v>40787</v>
      </c>
      <c r="B22">
        <v>12</v>
      </c>
      <c r="C22">
        <v>30</v>
      </c>
      <c r="E22" s="17">
        <f t="shared" si="0"/>
        <v>2.4849066497880004</v>
      </c>
      <c r="F22" s="17">
        <f t="shared" si="1"/>
        <v>3.4011973816621555</v>
      </c>
    </row>
    <row r="23" spans="1:6" x14ac:dyDescent="0.25">
      <c r="A23" s="5">
        <v>40817</v>
      </c>
      <c r="B23">
        <v>48</v>
      </c>
      <c r="C23">
        <v>15</v>
      </c>
      <c r="E23" s="17">
        <f t="shared" si="0"/>
        <v>3.8712010109078911</v>
      </c>
      <c r="F23" s="17">
        <f t="shared" si="1"/>
        <v>2.7080502011022101</v>
      </c>
    </row>
    <row r="24" spans="1:6" x14ac:dyDescent="0.25">
      <c r="A24" s="5">
        <v>40848</v>
      </c>
      <c r="B24">
        <v>70</v>
      </c>
      <c r="C24">
        <v>12</v>
      </c>
      <c r="E24" s="17">
        <f t="shared" si="0"/>
        <v>4.2484952420493594</v>
      </c>
      <c r="F24" s="17">
        <f t="shared" si="1"/>
        <v>2.4849066497880004</v>
      </c>
    </row>
    <row r="25" spans="1:6" x14ac:dyDescent="0.25">
      <c r="A25" s="5">
        <v>40878</v>
      </c>
      <c r="B25">
        <v>48</v>
      </c>
      <c r="C25">
        <v>15</v>
      </c>
      <c r="E25" s="17">
        <f t="shared" si="0"/>
        <v>3.8712010109078911</v>
      </c>
      <c r="F25" s="17">
        <f t="shared" si="1"/>
        <v>2.7080502011022101</v>
      </c>
    </row>
    <row r="26" spans="1:6" x14ac:dyDescent="0.25">
      <c r="A26" s="5">
        <v>40909</v>
      </c>
      <c r="B26">
        <v>18</v>
      </c>
      <c r="C26">
        <v>24</v>
      </c>
      <c r="E26" s="17">
        <f t="shared" si="0"/>
        <v>2.8903717578961645</v>
      </c>
      <c r="F26" s="17">
        <f t="shared" si="1"/>
        <v>3.1780538303479458</v>
      </c>
    </row>
    <row r="27" spans="1:6" x14ac:dyDescent="0.25">
      <c r="A27" s="5">
        <v>40940</v>
      </c>
      <c r="B27">
        <v>20</v>
      </c>
      <c r="C27">
        <v>23</v>
      </c>
      <c r="E27" s="17">
        <f t="shared" si="0"/>
        <v>2.9957322735539909</v>
      </c>
      <c r="F27" s="17">
        <f t="shared" si="1"/>
        <v>3.1354942159291497</v>
      </c>
    </row>
    <row r="28" spans="1:6" x14ac:dyDescent="0.25">
      <c r="A28" s="5">
        <v>40969</v>
      </c>
      <c r="B28">
        <v>24</v>
      </c>
      <c r="C28">
        <v>21</v>
      </c>
      <c r="E28" s="17">
        <f t="shared" si="0"/>
        <v>3.1780538303479458</v>
      </c>
      <c r="F28" s="17">
        <f t="shared" si="1"/>
        <v>3.044522437723423</v>
      </c>
    </row>
    <row r="29" spans="1:6" x14ac:dyDescent="0.25">
      <c r="A29" s="5">
        <v>41000</v>
      </c>
      <c r="B29">
        <v>25</v>
      </c>
      <c r="C29">
        <v>21</v>
      </c>
      <c r="E29" s="17">
        <f t="shared" si="0"/>
        <v>3.2188758248682006</v>
      </c>
      <c r="F29" s="17">
        <f t="shared" si="1"/>
        <v>3.044522437723423</v>
      </c>
    </row>
    <row r="30" spans="1:6" x14ac:dyDescent="0.25">
      <c r="A30" s="5">
        <v>41030</v>
      </c>
      <c r="B30">
        <v>35</v>
      </c>
      <c r="C30">
        <v>17</v>
      </c>
      <c r="E30" s="17">
        <f t="shared" si="0"/>
        <v>3.5553480614894135</v>
      </c>
      <c r="F30" s="17">
        <f t="shared" si="1"/>
        <v>2.8332133440562162</v>
      </c>
    </row>
    <row r="31" spans="1:6" x14ac:dyDescent="0.25">
      <c r="A31" s="5">
        <v>41061</v>
      </c>
      <c r="B31">
        <v>13</v>
      </c>
      <c r="C31">
        <v>28</v>
      </c>
      <c r="E31" s="17">
        <f t="shared" si="0"/>
        <v>2.5649493574615367</v>
      </c>
      <c r="F31" s="17">
        <f t="shared" si="1"/>
        <v>3.3322045101752038</v>
      </c>
    </row>
    <row r="32" spans="1:6" x14ac:dyDescent="0.25">
      <c r="A32" s="5">
        <v>41091</v>
      </c>
      <c r="B32">
        <v>106</v>
      </c>
      <c r="C32">
        <v>10</v>
      </c>
      <c r="E32" s="17">
        <f t="shared" si="0"/>
        <v>4.6634390941120669</v>
      </c>
      <c r="F32" s="17">
        <f t="shared" si="1"/>
        <v>2.3025850929940459</v>
      </c>
    </row>
    <row r="33" spans="1:6" x14ac:dyDescent="0.25">
      <c r="A33" s="5">
        <v>41122</v>
      </c>
      <c r="B33">
        <v>106</v>
      </c>
      <c r="C33">
        <v>10</v>
      </c>
      <c r="E33" s="17">
        <f t="shared" si="0"/>
        <v>4.6634390941120669</v>
      </c>
      <c r="F33" s="17">
        <f t="shared" si="1"/>
        <v>2.3025850929940459</v>
      </c>
    </row>
    <row r="34" spans="1:6" x14ac:dyDescent="0.25">
      <c r="A34" s="5">
        <v>41153</v>
      </c>
      <c r="B34">
        <v>19</v>
      </c>
      <c r="C34">
        <v>24</v>
      </c>
      <c r="E34" s="17">
        <f t="shared" si="0"/>
        <v>2.9444389791664403</v>
      </c>
      <c r="F34" s="17">
        <f t="shared" si="1"/>
        <v>3.1780538303479458</v>
      </c>
    </row>
    <row r="35" spans="1:6" x14ac:dyDescent="0.25">
      <c r="A35" s="5">
        <v>41183</v>
      </c>
      <c r="B35">
        <v>47</v>
      </c>
      <c r="C35">
        <v>15</v>
      </c>
      <c r="E35" s="17">
        <f t="shared" si="0"/>
        <v>3.8501476017100584</v>
      </c>
      <c r="F35" s="17">
        <f t="shared" si="1"/>
        <v>2.7080502011022101</v>
      </c>
    </row>
    <row r="36" spans="1:6" x14ac:dyDescent="0.25">
      <c r="A36" s="5">
        <v>41214</v>
      </c>
      <c r="B36">
        <v>17</v>
      </c>
      <c r="C36">
        <v>25</v>
      </c>
      <c r="E36" s="17">
        <f t="shared" si="0"/>
        <v>2.8332133440562162</v>
      </c>
      <c r="F36" s="17">
        <f t="shared" si="1"/>
        <v>3.2188758248682006</v>
      </c>
    </row>
    <row r="37" spans="1:6" x14ac:dyDescent="0.25">
      <c r="A37" s="5">
        <v>41244</v>
      </c>
      <c r="B37">
        <v>108</v>
      </c>
      <c r="C37">
        <v>10</v>
      </c>
      <c r="E37" s="17">
        <f t="shared" si="0"/>
        <v>4.6821312271242199</v>
      </c>
      <c r="F37" s="17">
        <f t="shared" si="1"/>
        <v>2.3025850929940459</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9" tint="-0.499984740745262"/>
  </sheetPr>
  <dimension ref="A1:Q60"/>
  <sheetViews>
    <sheetView workbookViewId="0">
      <selection activeCell="I13" sqref="I13"/>
    </sheetView>
  </sheetViews>
  <sheetFormatPr defaultRowHeight="15" x14ac:dyDescent="0.25"/>
  <sheetData>
    <row r="1" spans="1:17" x14ac:dyDescent="0.25">
      <c r="A1" t="s">
        <v>2</v>
      </c>
    </row>
    <row r="2" spans="1:17" ht="15.75" thickBot="1" x14ac:dyDescent="0.3"/>
    <row r="3" spans="1:17" x14ac:dyDescent="0.25">
      <c r="A3" s="4" t="s">
        <v>3</v>
      </c>
      <c r="B3" s="4"/>
    </row>
    <row r="4" spans="1:17" x14ac:dyDescent="0.25">
      <c r="A4" s="1" t="s">
        <v>4</v>
      </c>
      <c r="B4" s="1">
        <v>0.99911972623778478</v>
      </c>
    </row>
    <row r="5" spans="1:17" x14ac:dyDescent="0.25">
      <c r="A5" s="1" t="s">
        <v>5</v>
      </c>
      <c r="B5" s="1">
        <v>0.99824022735746598</v>
      </c>
    </row>
    <row r="6" spans="1:17" x14ac:dyDescent="0.25">
      <c r="A6" s="1" t="s">
        <v>6</v>
      </c>
      <c r="B6" s="1">
        <v>0.99818846933856786</v>
      </c>
    </row>
    <row r="7" spans="1:17" x14ac:dyDescent="0.25">
      <c r="A7" s="1" t="s">
        <v>7</v>
      </c>
      <c r="B7" s="1">
        <v>3.0660992284195422E-2</v>
      </c>
    </row>
    <row r="8" spans="1:17" ht="15.75" thickBot="1" x14ac:dyDescent="0.3">
      <c r="A8" s="2" t="s">
        <v>8</v>
      </c>
      <c r="B8" s="2">
        <v>36</v>
      </c>
    </row>
    <row r="10" spans="1:17" ht="15.75" thickBot="1" x14ac:dyDescent="0.3">
      <c r="A10" t="s">
        <v>9</v>
      </c>
    </row>
    <row r="11" spans="1:17" x14ac:dyDescent="0.25">
      <c r="A11" s="3"/>
      <c r="B11" s="3" t="s">
        <v>14</v>
      </c>
      <c r="C11" s="3" t="s">
        <v>15</v>
      </c>
      <c r="D11" s="3" t="s">
        <v>16</v>
      </c>
      <c r="E11" s="3" t="s">
        <v>17</v>
      </c>
      <c r="F11" s="3" t="s">
        <v>18</v>
      </c>
    </row>
    <row r="12" spans="1:17" x14ac:dyDescent="0.25">
      <c r="A12" s="1" t="s">
        <v>10</v>
      </c>
      <c r="B12" s="1">
        <v>1</v>
      </c>
      <c r="C12" s="1">
        <v>18.131337169020128</v>
      </c>
      <c r="D12" s="1">
        <v>18.131337169020128</v>
      </c>
      <c r="E12" s="1">
        <v>19286.677670634457</v>
      </c>
      <c r="F12" s="1">
        <v>2.0236270442346352E-48</v>
      </c>
    </row>
    <row r="13" spans="1:17" x14ac:dyDescent="0.25">
      <c r="A13" s="1" t="s">
        <v>11</v>
      </c>
      <c r="B13" s="1">
        <v>34</v>
      </c>
      <c r="C13" s="1">
        <v>3.1963279226950705E-2</v>
      </c>
      <c r="D13" s="1">
        <v>9.4009644785149132E-4</v>
      </c>
      <c r="E13" s="1"/>
      <c r="F13" s="1"/>
      <c r="P13" s="15">
        <f>LN(20)</f>
        <v>2.9957322735539909</v>
      </c>
      <c r="Q13" s="15" t="s">
        <v>40</v>
      </c>
    </row>
    <row r="14" spans="1:17" ht="15.75" thickBot="1" x14ac:dyDescent="0.3">
      <c r="A14" s="2" t="s">
        <v>12</v>
      </c>
      <c r="B14" s="2">
        <v>35</v>
      </c>
      <c r="C14" s="2">
        <v>18.163300448247078</v>
      </c>
      <c r="D14" s="2"/>
      <c r="E14" s="2"/>
      <c r="F14" s="2"/>
    </row>
    <row r="15" spans="1:17" ht="15.75" thickBot="1" x14ac:dyDescent="0.3">
      <c r="P15" s="15">
        <f>B17+B18*P13</f>
        <v>3.2667630643250982</v>
      </c>
      <c r="Q15" s="15" t="s">
        <v>41</v>
      </c>
    </row>
    <row r="16" spans="1:17" x14ac:dyDescent="0.25">
      <c r="A16" s="3"/>
      <c r="B16" s="3" t="s">
        <v>19</v>
      </c>
      <c r="C16" s="3" t="s">
        <v>7</v>
      </c>
      <c r="D16" s="3" t="s">
        <v>20</v>
      </c>
      <c r="E16" s="3" t="s">
        <v>21</v>
      </c>
      <c r="F16" s="3" t="s">
        <v>22</v>
      </c>
      <c r="G16" s="3" t="s">
        <v>23</v>
      </c>
      <c r="H16" s="3" t="s">
        <v>24</v>
      </c>
      <c r="I16" s="3" t="s">
        <v>25</v>
      </c>
    </row>
    <row r="17" spans="1:17" x14ac:dyDescent="0.25">
      <c r="A17" s="7" t="s">
        <v>13</v>
      </c>
      <c r="B17" s="7">
        <v>9.2813572187348434</v>
      </c>
      <c r="C17" s="1">
        <v>4.2084475589558266E-2</v>
      </c>
      <c r="D17" s="1">
        <v>220.54111614111866</v>
      </c>
      <c r="E17" s="1">
        <v>3.0513225190094457E-55</v>
      </c>
      <c r="F17" s="1">
        <v>9.1958312742904482</v>
      </c>
      <c r="G17" s="1">
        <v>9.3668831631792386</v>
      </c>
      <c r="H17" s="1">
        <v>9.1958312742904482</v>
      </c>
      <c r="I17" s="1">
        <v>9.3668831631792386</v>
      </c>
      <c r="P17" s="15">
        <f>EXP(P15)</f>
        <v>26.226308923534731</v>
      </c>
      <c r="Q17" s="15" t="s">
        <v>42</v>
      </c>
    </row>
    <row r="18" spans="1:17" ht="15.75" thickBot="1" x14ac:dyDescent="0.3">
      <c r="A18" s="8" t="s">
        <v>33</v>
      </c>
      <c r="B18" s="8">
        <v>-2.0077208525961914</v>
      </c>
      <c r="C18" s="2">
        <v>1.445688140950137E-2</v>
      </c>
      <c r="D18" s="2">
        <v>-138.87648350471179</v>
      </c>
      <c r="E18" s="2">
        <v>2.0236270442346066E-48</v>
      </c>
      <c r="F18" s="2">
        <v>-2.0371007704625081</v>
      </c>
      <c r="G18" s="2">
        <v>-1.9783409347298748</v>
      </c>
      <c r="H18" s="2">
        <v>-2.0371007704625081</v>
      </c>
      <c r="I18" s="2">
        <v>-1.9783409347298748</v>
      </c>
    </row>
    <row r="22" spans="1:17" x14ac:dyDescent="0.25">
      <c r="A22" t="s">
        <v>27</v>
      </c>
    </row>
    <row r="23" spans="1:17" ht="15.75" thickBot="1" x14ac:dyDescent="0.3"/>
    <row r="24" spans="1:17" x14ac:dyDescent="0.25">
      <c r="A24" s="3" t="s">
        <v>28</v>
      </c>
      <c r="B24" s="22" t="s">
        <v>34</v>
      </c>
      <c r="C24" s="3" t="s">
        <v>30</v>
      </c>
      <c r="D24" s="3" t="s">
        <v>31</v>
      </c>
    </row>
    <row r="25" spans="1:17" x14ac:dyDescent="0.25">
      <c r="A25" s="1">
        <v>1</v>
      </c>
      <c r="B25" s="23">
        <v>3.8443483601046271</v>
      </c>
      <c r="C25" s="1">
        <v>4.7471938005999359E-2</v>
      </c>
      <c r="D25" s="1">
        <v>1.5708883526127673</v>
      </c>
    </row>
    <row r="26" spans="1:17" x14ac:dyDescent="0.25">
      <c r="A26" s="1">
        <v>2</v>
      </c>
      <c r="B26" s="23">
        <v>3.9828667868694687</v>
      </c>
      <c r="C26" s="1">
        <v>2.4466398363002462E-2</v>
      </c>
      <c r="D26" s="1">
        <v>0.80961472889452024</v>
      </c>
    </row>
    <row r="27" spans="1:17" x14ac:dyDescent="0.25">
      <c r="A27" s="1">
        <v>3</v>
      </c>
      <c r="B27" s="23">
        <v>2.8187531032291906</v>
      </c>
      <c r="C27" s="1">
        <v>1.4460240827025572E-2</v>
      </c>
      <c r="D27" s="1">
        <v>0.47850213926971708</v>
      </c>
    </row>
    <row r="28" spans="1:17" x14ac:dyDescent="0.25">
      <c r="A28" s="1">
        <v>4</v>
      </c>
      <c r="B28" s="23">
        <v>2.6642368161026724</v>
      </c>
      <c r="C28" s="1">
        <v>-2.5179486487413971E-2</v>
      </c>
      <c r="D28" s="1">
        <v>-0.83321144468233921</v>
      </c>
    </row>
    <row r="29" spans="1:17" x14ac:dyDescent="0.25">
      <c r="A29" s="1">
        <v>5</v>
      </c>
      <c r="B29" s="23">
        <v>2.5912207385410087</v>
      </c>
      <c r="C29" s="1">
        <v>-2.6271381079471912E-2</v>
      </c>
      <c r="D29" s="1">
        <v>-0.86934320102074525</v>
      </c>
    </row>
    <row r="30" spans="1:17" x14ac:dyDescent="0.25">
      <c r="A30" s="1">
        <v>6</v>
      </c>
      <c r="B30" s="23">
        <v>2.7400088595776539</v>
      </c>
      <c r="C30" s="1">
        <v>-3.195865847544388E-2</v>
      </c>
      <c r="D30" s="1">
        <v>-1.0575402326709209</v>
      </c>
    </row>
    <row r="31" spans="1:17" x14ac:dyDescent="0.25">
      <c r="A31" s="1">
        <v>7</v>
      </c>
      <c r="B31" s="23">
        <v>3.075406828867262</v>
      </c>
      <c r="C31" s="1">
        <v>-3.0884391143839007E-2</v>
      </c>
      <c r="D31" s="1">
        <v>-1.0219917779481069</v>
      </c>
    </row>
    <row r="32" spans="1:17" x14ac:dyDescent="0.25">
      <c r="A32" s="1">
        <v>8</v>
      </c>
      <c r="B32" s="23">
        <v>4.2923583212005338</v>
      </c>
      <c r="C32" s="1">
        <v>-2.9678444159218387E-2</v>
      </c>
      <c r="D32" s="1">
        <v>-0.98208592721646826</v>
      </c>
    </row>
    <row r="33" spans="1:4" x14ac:dyDescent="0.25">
      <c r="A33" s="1">
        <v>9</v>
      </c>
      <c r="B33" s="23">
        <v>3.3697456810653383</v>
      </c>
      <c r="C33" s="1">
        <v>3.1451700596817123E-2</v>
      </c>
      <c r="D33" s="1">
        <v>1.0407645487563646</v>
      </c>
    </row>
    <row r="34" spans="1:4" x14ac:dyDescent="0.25">
      <c r="A34" s="1">
        <v>10</v>
      </c>
      <c r="B34" s="23">
        <v>3.4782975686516036</v>
      </c>
      <c r="C34" s="1">
        <v>-1.2561665851877013E-2</v>
      </c>
      <c r="D34" s="1">
        <v>-0.41567661664946864</v>
      </c>
    </row>
    <row r="35" spans="1:4" x14ac:dyDescent="0.25">
      <c r="A35" s="1">
        <v>11</v>
      </c>
      <c r="B35" s="23">
        <v>2.5207671640107998</v>
      </c>
      <c r="C35" s="1">
        <v>-3.5860514222799456E-2</v>
      </c>
      <c r="D35" s="1">
        <v>-1.1866560852051369</v>
      </c>
    </row>
    <row r="36" spans="1:4" x14ac:dyDescent="0.25">
      <c r="A36" s="1">
        <v>12</v>
      </c>
      <c r="B36" s="23">
        <v>4.4670528771957221</v>
      </c>
      <c r="C36" s="1">
        <v>-2.4401620705405414E-2</v>
      </c>
      <c r="D36" s="1">
        <v>-0.80747117899740251</v>
      </c>
    </row>
    <row r="37" spans="1:4" x14ac:dyDescent="0.25">
      <c r="A37" s="1">
        <v>13</v>
      </c>
      <c r="B37" s="23">
        <v>3.714773025421005</v>
      </c>
      <c r="C37" s="1">
        <v>-1.2009587166970093E-3</v>
      </c>
      <c r="D37" s="1">
        <v>-3.9740784540746761E-2</v>
      </c>
    </row>
    <row r="38" spans="1:4" x14ac:dyDescent="0.25">
      <c r="A38" s="1">
        <v>14</v>
      </c>
      <c r="B38" s="23">
        <v>2.9007122728720738</v>
      </c>
      <c r="C38" s="1">
        <v>4.372670629436648E-2</v>
      </c>
      <c r="D38" s="1">
        <v>1.4469553277403353</v>
      </c>
    </row>
    <row r="39" spans="1:4" x14ac:dyDescent="0.25">
      <c r="A39" s="1">
        <v>15</v>
      </c>
      <c r="B39" s="23">
        <v>4.6584091126535574</v>
      </c>
      <c r="C39" s="1">
        <v>-2.3680124423921534E-2</v>
      </c>
      <c r="D39" s="1">
        <v>-0.78359622986654509</v>
      </c>
    </row>
    <row r="40" spans="1:4" x14ac:dyDescent="0.25">
      <c r="A40" s="1">
        <v>16</v>
      </c>
      <c r="B40" s="23">
        <v>3.5930557080193903</v>
      </c>
      <c r="C40" s="1">
        <v>-3.7707646529976824E-2</v>
      </c>
      <c r="D40" s="1">
        <v>-1.2477793245115452</v>
      </c>
    </row>
    <row r="41" spans="1:4" x14ac:dyDescent="0.25">
      <c r="A41" s="1">
        <v>17</v>
      </c>
      <c r="B41" s="23">
        <v>2.7400088595776539</v>
      </c>
      <c r="C41" s="1">
        <v>3.2579862662127201E-2</v>
      </c>
      <c r="D41" s="1">
        <v>1.0780964278136553</v>
      </c>
    </row>
    <row r="42" spans="1:4" x14ac:dyDescent="0.25">
      <c r="A42" s="1">
        <v>18</v>
      </c>
      <c r="B42" s="23">
        <v>3.075406828867262</v>
      </c>
      <c r="C42" s="1">
        <v>-3.0884391143839007E-2</v>
      </c>
      <c r="D42" s="1">
        <v>-1.0219917779481069</v>
      </c>
    </row>
    <row r="43" spans="1:4" x14ac:dyDescent="0.25">
      <c r="A43" s="1">
        <v>19</v>
      </c>
      <c r="B43" s="23">
        <v>4.6584091126535574</v>
      </c>
      <c r="C43" s="1">
        <v>3.2938769575586058E-2</v>
      </c>
      <c r="D43" s="1">
        <v>1.0899729745422397</v>
      </c>
    </row>
    <row r="44" spans="1:4" x14ac:dyDescent="0.25">
      <c r="A44" s="1">
        <v>20</v>
      </c>
      <c r="B44" s="23">
        <v>3.714773025421005</v>
      </c>
      <c r="C44" s="1">
        <v>-5.1211379291358661E-2</v>
      </c>
      <c r="D44" s="1">
        <v>-1.694629767166095</v>
      </c>
    </row>
    <row r="45" spans="1:4" x14ac:dyDescent="0.25">
      <c r="A45" s="1">
        <v>21</v>
      </c>
      <c r="B45" s="23">
        <v>2.452702311776167</v>
      </c>
      <c r="C45" s="1">
        <v>3.2204338011833311E-2</v>
      </c>
      <c r="D45" s="1">
        <v>1.065669985497542</v>
      </c>
    </row>
    <row r="46" spans="1:4" x14ac:dyDescent="0.25">
      <c r="A46" s="1">
        <v>22</v>
      </c>
      <c r="B46" s="23">
        <v>3.8443483601046271</v>
      </c>
      <c r="C46" s="1">
        <v>2.6852650803264044E-2</v>
      </c>
      <c r="D46" s="1">
        <v>0.88857792951900261</v>
      </c>
    </row>
    <row r="47" spans="1:4" x14ac:dyDescent="0.25">
      <c r="A47" s="1">
        <v>23</v>
      </c>
      <c r="B47" s="23">
        <v>4.2923583212005338</v>
      </c>
      <c r="C47" s="1">
        <v>-4.3863079151174489E-2</v>
      </c>
      <c r="D47" s="1">
        <v>-1.4514680260073654</v>
      </c>
    </row>
    <row r="48" spans="1:4" x14ac:dyDescent="0.25">
      <c r="A48" s="1">
        <v>24</v>
      </c>
      <c r="B48" s="23">
        <v>3.8443483601046271</v>
      </c>
      <c r="C48" s="1">
        <v>2.6852650803264044E-2</v>
      </c>
      <c r="D48" s="1">
        <v>0.88857792951900261</v>
      </c>
    </row>
    <row r="49" spans="1:4" x14ac:dyDescent="0.25">
      <c r="A49" s="1">
        <v>25</v>
      </c>
      <c r="B49" s="23">
        <v>2.9007122728720738</v>
      </c>
      <c r="C49" s="1">
        <v>-1.0340514975909265E-2</v>
      </c>
      <c r="D49" s="1">
        <v>-0.34217677259396728</v>
      </c>
    </row>
    <row r="50" spans="1:4" x14ac:dyDescent="0.25">
      <c r="A50" s="1">
        <v>26</v>
      </c>
      <c r="B50" s="23">
        <v>2.9861600982191447</v>
      </c>
      <c r="C50" s="1">
        <v>9.5721753348461114E-3</v>
      </c>
      <c r="D50" s="1">
        <v>0.31675173532575529</v>
      </c>
    </row>
    <row r="51" spans="1:4" x14ac:dyDescent="0.25">
      <c r="A51" s="1">
        <v>27</v>
      </c>
      <c r="B51" s="23">
        <v>3.1688060343205375</v>
      </c>
      <c r="C51" s="1">
        <v>9.2477960274082172E-3</v>
      </c>
      <c r="D51" s="1">
        <v>0.30601773757284312</v>
      </c>
    </row>
    <row r="52" spans="1:4" x14ac:dyDescent="0.25">
      <c r="A52" s="1">
        <v>28</v>
      </c>
      <c r="B52" s="23">
        <v>3.1688060343205375</v>
      </c>
      <c r="C52" s="1">
        <v>5.0069790547663029E-2</v>
      </c>
      <c r="D52" s="1">
        <v>1.6568535874634953</v>
      </c>
    </row>
    <row r="53" spans="1:4" x14ac:dyDescent="0.25">
      <c r="A53" s="1">
        <v>29</v>
      </c>
      <c r="B53" s="23">
        <v>3.5930557080193903</v>
      </c>
      <c r="C53" s="1">
        <v>-3.7707646529976824E-2</v>
      </c>
      <c r="D53" s="1">
        <v>-1.2477793245115452</v>
      </c>
    </row>
    <row r="54" spans="1:4" x14ac:dyDescent="0.25">
      <c r="A54" s="1">
        <v>30</v>
      </c>
      <c r="B54" s="23">
        <v>2.5912207385410087</v>
      </c>
      <c r="C54" s="1">
        <v>-2.6271381079471912E-2</v>
      </c>
      <c r="D54" s="1">
        <v>-0.86934320102074525</v>
      </c>
    </row>
    <row r="55" spans="1:4" x14ac:dyDescent="0.25">
      <c r="A55" s="1">
        <v>31</v>
      </c>
      <c r="B55" s="23">
        <v>4.6584091126535574</v>
      </c>
      <c r="C55" s="1">
        <v>5.0299814585095248E-3</v>
      </c>
      <c r="D55" s="1">
        <v>0.16644652860037482</v>
      </c>
    </row>
    <row r="56" spans="1:4" x14ac:dyDescent="0.25">
      <c r="A56" s="1">
        <v>32</v>
      </c>
      <c r="B56" s="23">
        <v>4.6584091126535574</v>
      </c>
      <c r="C56" s="1">
        <v>5.0299814585095248E-3</v>
      </c>
      <c r="D56" s="1">
        <v>0.16644652860037482</v>
      </c>
    </row>
    <row r="57" spans="1:4" x14ac:dyDescent="0.25">
      <c r="A57" s="1">
        <v>33</v>
      </c>
      <c r="B57" s="23">
        <v>2.9007122728720738</v>
      </c>
      <c r="C57" s="1">
        <v>4.372670629436648E-2</v>
      </c>
      <c r="D57" s="1">
        <v>1.4469553277403353</v>
      </c>
    </row>
    <row r="58" spans="1:4" x14ac:dyDescent="0.25">
      <c r="A58" s="1">
        <v>34</v>
      </c>
      <c r="B58" s="23">
        <v>3.8443483601046271</v>
      </c>
      <c r="C58" s="1">
        <v>5.7992416054313267E-3</v>
      </c>
      <c r="D58" s="1">
        <v>0.19190202622037777</v>
      </c>
    </row>
    <row r="59" spans="1:4" x14ac:dyDescent="0.25">
      <c r="A59" s="1">
        <v>35</v>
      </c>
      <c r="B59" s="23">
        <v>2.8187531032291906</v>
      </c>
      <c r="C59" s="1">
        <v>1.4460240827025572E-2</v>
      </c>
      <c r="D59" s="1">
        <v>0.47850213926971708</v>
      </c>
    </row>
    <row r="60" spans="1:4" ht="15.75" thickBot="1" x14ac:dyDescent="0.3">
      <c r="A60" s="2">
        <v>36</v>
      </c>
      <c r="B60" s="24">
        <v>4.6584091126535574</v>
      </c>
      <c r="C60" s="2">
        <v>2.3722114470662525E-2</v>
      </c>
      <c r="D60" s="2">
        <v>0.78498571759596447</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9" tint="-0.499984740745262"/>
  </sheetPr>
  <dimension ref="A1:E37"/>
  <sheetViews>
    <sheetView workbookViewId="0">
      <selection activeCell="P19" sqref="P19"/>
    </sheetView>
  </sheetViews>
  <sheetFormatPr defaultRowHeight="15" x14ac:dyDescent="0.25"/>
  <cols>
    <col min="1" max="1" width="9.7109375" bestFit="1" customWidth="1"/>
    <col min="4" max="4" width="12.7109375" bestFit="1" customWidth="1"/>
    <col min="5" max="5" width="9.5703125" bestFit="1" customWidth="1"/>
  </cols>
  <sheetData>
    <row r="1" spans="1:5" ht="45" customHeight="1" x14ac:dyDescent="0.25">
      <c r="A1" s="11" t="s">
        <v>26</v>
      </c>
      <c r="B1" s="11" t="s">
        <v>0</v>
      </c>
      <c r="C1" s="11" t="s">
        <v>1</v>
      </c>
      <c r="D1" s="21" t="s">
        <v>43</v>
      </c>
      <c r="E1" s="25" t="s">
        <v>44</v>
      </c>
    </row>
    <row r="2" spans="1:5" x14ac:dyDescent="0.25">
      <c r="A2" s="5">
        <v>40179</v>
      </c>
      <c r="B2">
        <v>49</v>
      </c>
      <c r="C2">
        <v>15</v>
      </c>
      <c r="D2" s="14">
        <v>60.569103778209126</v>
      </c>
      <c r="E2" s="15">
        <f>EXP('9. Ln Regression Report'!B25)</f>
        <v>46.72822445225443</v>
      </c>
    </row>
    <row r="3" spans="1:5" x14ac:dyDescent="0.25">
      <c r="A3" s="5">
        <v>40210</v>
      </c>
      <c r="B3">
        <v>55</v>
      </c>
      <c r="C3">
        <v>14</v>
      </c>
      <c r="D3" s="14">
        <v>65.109836676273957</v>
      </c>
      <c r="E3" s="15">
        <f>EXP('9. Ln Regression Report'!B26)</f>
        <v>53.670676282795647</v>
      </c>
    </row>
    <row r="4" spans="1:5" x14ac:dyDescent="0.25">
      <c r="A4" s="5">
        <v>40238</v>
      </c>
      <c r="B4">
        <v>17</v>
      </c>
      <c r="C4">
        <v>25</v>
      </c>
      <c r="D4" s="14">
        <v>15.161774797560909</v>
      </c>
      <c r="E4" s="15">
        <f>EXP('9. Ln Regression Report'!B27)</f>
        <v>16.755944707710832</v>
      </c>
    </row>
    <row r="5" spans="1:5" x14ac:dyDescent="0.25">
      <c r="A5" s="5">
        <v>40269</v>
      </c>
      <c r="B5">
        <v>14</v>
      </c>
      <c r="C5">
        <v>27</v>
      </c>
      <c r="D5" s="14">
        <v>6.0803090014312602</v>
      </c>
      <c r="E5" s="15">
        <f>EXP('9. Ln Regression Report'!B28)</f>
        <v>14.356988341505041</v>
      </c>
    </row>
    <row r="6" spans="1:5" x14ac:dyDescent="0.25">
      <c r="A6" s="5">
        <v>40299</v>
      </c>
      <c r="B6">
        <v>13</v>
      </c>
      <c r="C6">
        <v>28</v>
      </c>
      <c r="D6" s="14">
        <v>1.5395761033664428</v>
      </c>
      <c r="E6" s="15">
        <f>EXP('9. Ln Regression Report'!B29)</f>
        <v>13.346053705207396</v>
      </c>
    </row>
    <row r="7" spans="1:5" x14ac:dyDescent="0.25">
      <c r="A7" s="5">
        <v>40330</v>
      </c>
      <c r="B7">
        <v>15</v>
      </c>
      <c r="C7">
        <v>26</v>
      </c>
      <c r="D7" s="14">
        <v>10.621041899496078</v>
      </c>
      <c r="E7" s="15">
        <f>EXP('9. Ln Regression Report'!B30)</f>
        <v>15.487122305094827</v>
      </c>
    </row>
    <row r="8" spans="1:5" x14ac:dyDescent="0.25">
      <c r="A8" s="5">
        <v>40360</v>
      </c>
      <c r="B8">
        <v>21</v>
      </c>
      <c r="C8">
        <v>22</v>
      </c>
      <c r="D8" s="14">
        <v>28.783973491755376</v>
      </c>
      <c r="E8" s="15">
        <f>EXP('9. Ln Regression Report'!B31)</f>
        <v>21.658691500322483</v>
      </c>
    </row>
    <row r="9" spans="1:5" x14ac:dyDescent="0.25">
      <c r="A9" s="5">
        <v>40391</v>
      </c>
      <c r="B9">
        <v>71</v>
      </c>
      <c r="C9">
        <v>12</v>
      </c>
      <c r="D9" s="14">
        <v>74.191302472403606</v>
      </c>
      <c r="E9" s="15">
        <f>EXP('9. Ln Regression Report'!B32)</f>
        <v>73.138749936858673</v>
      </c>
    </row>
    <row r="10" spans="1:5" x14ac:dyDescent="0.25">
      <c r="A10" s="5">
        <v>40422</v>
      </c>
      <c r="B10">
        <v>30</v>
      </c>
      <c r="C10">
        <v>19</v>
      </c>
      <c r="D10" s="14">
        <v>42.406172185949842</v>
      </c>
      <c r="E10" s="15">
        <f>EXP('9. Ln Regression Report'!B33)</f>
        <v>29.07113277806673</v>
      </c>
    </row>
    <row r="11" spans="1:5" x14ac:dyDescent="0.25">
      <c r="A11" s="5">
        <v>40452</v>
      </c>
      <c r="B11">
        <v>32</v>
      </c>
      <c r="C11">
        <v>18</v>
      </c>
      <c r="D11" s="14">
        <v>46.946905084014659</v>
      </c>
      <c r="E11" s="15">
        <f>EXP('9. Ln Regression Report'!B34)</f>
        <v>32.404508639319523</v>
      </c>
    </row>
    <row r="12" spans="1:5" x14ac:dyDescent="0.25">
      <c r="A12" s="5">
        <v>40483</v>
      </c>
      <c r="B12">
        <v>12</v>
      </c>
      <c r="C12">
        <v>29</v>
      </c>
      <c r="D12" s="14">
        <v>-3.0011567946983746</v>
      </c>
      <c r="E12" s="15">
        <f>EXP('9. Ln Regression Report'!B35)</f>
        <v>12.438135093945023</v>
      </c>
    </row>
    <row r="13" spans="1:5" x14ac:dyDescent="0.25">
      <c r="A13" s="5">
        <v>40513</v>
      </c>
      <c r="B13">
        <v>85</v>
      </c>
      <c r="C13">
        <v>11</v>
      </c>
      <c r="D13" s="14">
        <v>78.732035370468424</v>
      </c>
      <c r="E13" s="15">
        <f>EXP('9. Ln Regression Report'!B36)</f>
        <v>87.099651020374907</v>
      </c>
    </row>
    <row r="14" spans="1:5" x14ac:dyDescent="0.25">
      <c r="A14" s="5">
        <v>40544</v>
      </c>
      <c r="B14">
        <v>41</v>
      </c>
      <c r="C14">
        <v>16</v>
      </c>
      <c r="D14" s="14">
        <v>56.028370880144308</v>
      </c>
      <c r="E14" s="15">
        <f>EXP('9. Ln Regression Report'!B37)</f>
        <v>41.049268886412165</v>
      </c>
    </row>
    <row r="15" spans="1:5" x14ac:dyDescent="0.25">
      <c r="A15" s="5">
        <v>40575</v>
      </c>
      <c r="B15">
        <v>19</v>
      </c>
      <c r="C15">
        <v>24</v>
      </c>
      <c r="D15" s="14">
        <v>19.702507695625727</v>
      </c>
      <c r="E15" s="15">
        <f>EXP('9. Ln Regression Report'!B38)</f>
        <v>18.187094931426216</v>
      </c>
    </row>
    <row r="16" spans="1:5" x14ac:dyDescent="0.25">
      <c r="A16" s="5">
        <v>40603</v>
      </c>
      <c r="B16">
        <v>103</v>
      </c>
      <c r="C16">
        <v>10</v>
      </c>
      <c r="D16" s="14">
        <v>83.272768268533241</v>
      </c>
      <c r="E16" s="15">
        <f>EXP('9. Ln Regression Report'!B39)</f>
        <v>105.46816065773896</v>
      </c>
    </row>
    <row r="17" spans="1:5" x14ac:dyDescent="0.25">
      <c r="A17" s="5">
        <v>40634</v>
      </c>
      <c r="B17">
        <v>35</v>
      </c>
      <c r="C17">
        <v>17</v>
      </c>
      <c r="D17" s="14">
        <v>51.487637982079491</v>
      </c>
      <c r="E17" s="15">
        <f>EXP('9. Ln Regression Report'!B40)</f>
        <v>36.344966020449945</v>
      </c>
    </row>
    <row r="18" spans="1:5" x14ac:dyDescent="0.25">
      <c r="A18" s="5">
        <v>40664</v>
      </c>
      <c r="B18">
        <v>16</v>
      </c>
      <c r="C18">
        <v>26</v>
      </c>
      <c r="D18" s="14">
        <v>10.621041899496078</v>
      </c>
      <c r="E18" s="15">
        <f>EXP('9. Ln Regression Report'!B41)</f>
        <v>15.487122305094827</v>
      </c>
    </row>
    <row r="19" spans="1:5" x14ac:dyDescent="0.25">
      <c r="A19" s="5">
        <v>40695</v>
      </c>
      <c r="B19">
        <v>21</v>
      </c>
      <c r="C19">
        <v>22</v>
      </c>
      <c r="D19" s="14">
        <v>28.783973491755376</v>
      </c>
      <c r="E19" s="15">
        <f>EXP('9. Ln Regression Report'!B42)</f>
        <v>21.658691500322483</v>
      </c>
    </row>
    <row r="20" spans="1:5" x14ac:dyDescent="0.25">
      <c r="A20" s="5">
        <v>40725</v>
      </c>
      <c r="B20">
        <v>109</v>
      </c>
      <c r="C20">
        <v>10</v>
      </c>
      <c r="D20" s="14">
        <v>83.272768268533241</v>
      </c>
      <c r="E20" s="15">
        <f>EXP('9. Ln Regression Report'!B43)</f>
        <v>105.46816065773896</v>
      </c>
    </row>
    <row r="21" spans="1:5" x14ac:dyDescent="0.25">
      <c r="A21" s="5">
        <v>40756</v>
      </c>
      <c r="B21">
        <v>39</v>
      </c>
      <c r="C21">
        <v>16</v>
      </c>
      <c r="D21" s="14">
        <v>56.028370880144308</v>
      </c>
      <c r="E21" s="15">
        <f>EXP('9. Ln Regression Report'!B44)</f>
        <v>41.049268886412165</v>
      </c>
    </row>
    <row r="22" spans="1:5" x14ac:dyDescent="0.25">
      <c r="A22" s="5">
        <v>40787</v>
      </c>
      <c r="B22">
        <v>12</v>
      </c>
      <c r="C22">
        <v>30</v>
      </c>
      <c r="D22" s="14">
        <v>-7.5418896927632204</v>
      </c>
      <c r="E22" s="15">
        <f>EXP('9. Ln Regression Report'!B45)</f>
        <v>11.619704395054969</v>
      </c>
    </row>
    <row r="23" spans="1:5" x14ac:dyDescent="0.25">
      <c r="A23" s="5">
        <v>40817</v>
      </c>
      <c r="B23">
        <v>48</v>
      </c>
      <c r="C23">
        <v>15</v>
      </c>
      <c r="D23" s="14">
        <v>60.569103778209126</v>
      </c>
      <c r="E23" s="15">
        <f>EXP('9. Ln Regression Report'!B46)</f>
        <v>46.72822445225443</v>
      </c>
    </row>
    <row r="24" spans="1:5" x14ac:dyDescent="0.25">
      <c r="A24" s="5">
        <v>40848</v>
      </c>
      <c r="B24">
        <v>70</v>
      </c>
      <c r="C24">
        <v>12</v>
      </c>
      <c r="D24" s="14">
        <v>74.191302472403606</v>
      </c>
      <c r="E24" s="15">
        <f>EXP('9. Ln Regression Report'!B47)</f>
        <v>73.138749936858673</v>
      </c>
    </row>
    <row r="25" spans="1:5" x14ac:dyDescent="0.25">
      <c r="A25" s="5">
        <v>40878</v>
      </c>
      <c r="B25">
        <v>48</v>
      </c>
      <c r="C25">
        <v>15</v>
      </c>
      <c r="D25" s="14">
        <v>60.569103778209126</v>
      </c>
      <c r="E25" s="15">
        <f>EXP('9. Ln Regression Report'!B48)</f>
        <v>46.72822445225443</v>
      </c>
    </row>
    <row r="26" spans="1:5" x14ac:dyDescent="0.25">
      <c r="A26" s="5">
        <v>40909</v>
      </c>
      <c r="B26">
        <v>18</v>
      </c>
      <c r="C26">
        <v>24</v>
      </c>
      <c r="D26" s="14">
        <v>19.702507695625727</v>
      </c>
      <c r="E26" s="15">
        <f>EXP('9. Ln Regression Report'!B49)</f>
        <v>18.187094931426216</v>
      </c>
    </row>
    <row r="27" spans="1:5" x14ac:dyDescent="0.25">
      <c r="A27" s="5">
        <v>40940</v>
      </c>
      <c r="B27">
        <v>20</v>
      </c>
      <c r="C27">
        <v>23</v>
      </c>
      <c r="D27" s="14">
        <v>24.243240593690544</v>
      </c>
      <c r="E27" s="15">
        <f>EXP('9. Ln Regression Report'!B50)</f>
        <v>19.809469842141258</v>
      </c>
    </row>
    <row r="28" spans="1:5" x14ac:dyDescent="0.25">
      <c r="A28" s="5">
        <v>40969</v>
      </c>
      <c r="B28">
        <v>24</v>
      </c>
      <c r="C28">
        <v>21</v>
      </c>
      <c r="D28" s="14">
        <v>33.324706389820193</v>
      </c>
      <c r="E28" s="15">
        <f>EXP('9. Ln Regression Report'!B51)</f>
        <v>23.77907599986893</v>
      </c>
    </row>
    <row r="29" spans="1:5" x14ac:dyDescent="0.25">
      <c r="A29" s="5">
        <v>41000</v>
      </c>
      <c r="B29">
        <v>25</v>
      </c>
      <c r="C29">
        <v>21</v>
      </c>
      <c r="D29" s="14">
        <v>33.324706389820193</v>
      </c>
      <c r="E29" s="15">
        <f>EXP('9. Ln Regression Report'!B52)</f>
        <v>23.77907599986893</v>
      </c>
    </row>
    <row r="30" spans="1:5" x14ac:dyDescent="0.25">
      <c r="A30" s="5">
        <v>41030</v>
      </c>
      <c r="B30">
        <v>35</v>
      </c>
      <c r="C30">
        <v>17</v>
      </c>
      <c r="D30" s="14">
        <v>51.487637982079491</v>
      </c>
      <c r="E30" s="15">
        <f>EXP('9. Ln Regression Report'!B53)</f>
        <v>36.344966020449945</v>
      </c>
    </row>
    <row r="31" spans="1:5" x14ac:dyDescent="0.25">
      <c r="A31" s="5">
        <v>41061</v>
      </c>
      <c r="B31">
        <v>13</v>
      </c>
      <c r="C31">
        <v>28</v>
      </c>
      <c r="D31" s="14">
        <v>1.5395761033664428</v>
      </c>
      <c r="E31" s="15">
        <f>EXP('9. Ln Regression Report'!B54)</f>
        <v>13.346053705207396</v>
      </c>
    </row>
    <row r="32" spans="1:5" x14ac:dyDescent="0.25">
      <c r="A32" s="5">
        <v>41091</v>
      </c>
      <c r="B32">
        <v>106</v>
      </c>
      <c r="C32">
        <v>10</v>
      </c>
      <c r="D32" s="14">
        <v>83.272768268533241</v>
      </c>
      <c r="E32" s="15">
        <f>EXP('9. Ln Regression Report'!B55)</f>
        <v>105.46816065773896</v>
      </c>
    </row>
    <row r="33" spans="1:5" x14ac:dyDescent="0.25">
      <c r="A33" s="5">
        <v>41122</v>
      </c>
      <c r="B33">
        <v>106</v>
      </c>
      <c r="C33">
        <v>10</v>
      </c>
      <c r="D33" s="14">
        <v>83.272768268533241</v>
      </c>
      <c r="E33" s="15">
        <f>EXP('9. Ln Regression Report'!B56)</f>
        <v>105.46816065773896</v>
      </c>
    </row>
    <row r="34" spans="1:5" x14ac:dyDescent="0.25">
      <c r="A34" s="5">
        <v>41153</v>
      </c>
      <c r="B34">
        <v>19</v>
      </c>
      <c r="C34">
        <v>24</v>
      </c>
      <c r="D34" s="14">
        <v>19.702507695625727</v>
      </c>
      <c r="E34" s="15">
        <f>EXP('9. Ln Regression Report'!B57)</f>
        <v>18.187094931426216</v>
      </c>
    </row>
    <row r="35" spans="1:5" x14ac:dyDescent="0.25">
      <c r="A35" s="5">
        <v>41183</v>
      </c>
      <c r="B35">
        <v>47</v>
      </c>
      <c r="C35">
        <v>15</v>
      </c>
      <c r="D35" s="14">
        <v>60.569103778209126</v>
      </c>
      <c r="E35" s="15">
        <f>EXP('9. Ln Regression Report'!B58)</f>
        <v>46.72822445225443</v>
      </c>
    </row>
    <row r="36" spans="1:5" x14ac:dyDescent="0.25">
      <c r="A36" s="5">
        <v>41214</v>
      </c>
      <c r="B36">
        <v>17</v>
      </c>
      <c r="C36">
        <v>25</v>
      </c>
      <c r="D36" s="14">
        <v>15.161774797560909</v>
      </c>
      <c r="E36" s="15">
        <f>EXP('9. Ln Regression Report'!B59)</f>
        <v>16.755944707710832</v>
      </c>
    </row>
    <row r="37" spans="1:5" x14ac:dyDescent="0.25">
      <c r="A37" s="5">
        <v>41244</v>
      </c>
      <c r="B37">
        <v>108</v>
      </c>
      <c r="C37">
        <v>10</v>
      </c>
      <c r="D37" s="14">
        <v>83.272768268533241</v>
      </c>
      <c r="E37" s="15">
        <f>EXP('9. Ln Regression Report'!B60)</f>
        <v>105.46816065773896</v>
      </c>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9" tint="-0.499984740745262"/>
  </sheetPr>
  <dimension ref="A1:G37"/>
  <sheetViews>
    <sheetView workbookViewId="0">
      <selection activeCell="I18" sqref="I18"/>
    </sheetView>
  </sheetViews>
  <sheetFormatPr defaultRowHeight="15" outlineLevelCol="1" x14ac:dyDescent="0.25"/>
  <cols>
    <col min="1" max="1" width="9.7109375" bestFit="1" customWidth="1"/>
    <col min="4" max="4" width="21.42578125" bestFit="1" customWidth="1"/>
    <col min="5" max="6" width="9.140625" hidden="1" customWidth="1" outlineLevel="1"/>
    <col min="7" max="7" width="9.140625" collapsed="1"/>
  </cols>
  <sheetData>
    <row r="1" spans="1:6" x14ac:dyDescent="0.25">
      <c r="A1" s="11" t="s">
        <v>26</v>
      </c>
      <c r="B1" s="11" t="s">
        <v>0</v>
      </c>
      <c r="C1" s="11" t="s">
        <v>1</v>
      </c>
      <c r="D1" s="11" t="s">
        <v>45</v>
      </c>
      <c r="E1" s="11" t="s">
        <v>0</v>
      </c>
      <c r="F1" s="11" t="s">
        <v>1</v>
      </c>
    </row>
    <row r="2" spans="1:6" x14ac:dyDescent="0.25">
      <c r="A2" s="5">
        <v>40179</v>
      </c>
      <c r="B2">
        <v>71</v>
      </c>
      <c r="C2">
        <v>45</v>
      </c>
      <c r="E2">
        <f ca="1">100000*(1+RAND())*F2^-2</f>
        <v>61.491159544102665</v>
      </c>
      <c r="F2">
        <f ca="1">40+RANDBETWEEN(0,10)</f>
        <v>50</v>
      </c>
    </row>
    <row r="3" spans="1:6" x14ac:dyDescent="0.25">
      <c r="A3" s="5">
        <v>40210</v>
      </c>
      <c r="B3">
        <v>111</v>
      </c>
      <c r="C3">
        <v>40</v>
      </c>
      <c r="E3">
        <f t="shared" ref="E3:E37" ca="1" si="0">100000*(1+RAND())*F3^-2</f>
        <v>80.694013525525534</v>
      </c>
      <c r="F3">
        <f t="shared" ref="F3:F37" ca="1" si="1">40+RANDBETWEEN(0,10)</f>
        <v>45</v>
      </c>
    </row>
    <row r="4" spans="1:6" x14ac:dyDescent="0.25">
      <c r="A4" s="5">
        <v>40238</v>
      </c>
      <c r="B4">
        <v>67</v>
      </c>
      <c r="C4">
        <v>44</v>
      </c>
      <c r="E4">
        <f t="shared" ca="1" si="0"/>
        <v>77.577841044021639</v>
      </c>
      <c r="F4">
        <f t="shared" ca="1" si="1"/>
        <v>50</v>
      </c>
    </row>
    <row r="5" spans="1:6" x14ac:dyDescent="0.25">
      <c r="A5" s="5">
        <v>40269</v>
      </c>
      <c r="B5">
        <v>86</v>
      </c>
      <c r="C5">
        <v>43</v>
      </c>
      <c r="E5">
        <f t="shared" ca="1" si="0"/>
        <v>61.596928696594077</v>
      </c>
      <c r="F5">
        <f t="shared" ca="1" si="1"/>
        <v>50</v>
      </c>
    </row>
    <row r="6" spans="1:6" x14ac:dyDescent="0.25">
      <c r="A6" s="5">
        <v>40299</v>
      </c>
      <c r="B6">
        <v>70</v>
      </c>
      <c r="C6">
        <v>44</v>
      </c>
      <c r="E6">
        <f t="shared" ca="1" si="0"/>
        <v>81.851649640714854</v>
      </c>
      <c r="F6">
        <f t="shared" ca="1" si="1"/>
        <v>41</v>
      </c>
    </row>
    <row r="7" spans="1:6" x14ac:dyDescent="0.25">
      <c r="A7" s="5">
        <v>40330</v>
      </c>
      <c r="B7">
        <v>59</v>
      </c>
      <c r="C7">
        <v>47</v>
      </c>
      <c r="E7">
        <f t="shared" ca="1" si="0"/>
        <v>67.076587191055452</v>
      </c>
      <c r="F7">
        <f t="shared" ca="1" si="1"/>
        <v>41</v>
      </c>
    </row>
    <row r="8" spans="1:6" x14ac:dyDescent="0.25">
      <c r="A8" s="5">
        <v>40360</v>
      </c>
      <c r="B8">
        <v>49</v>
      </c>
      <c r="C8">
        <v>49</v>
      </c>
      <c r="E8">
        <f t="shared" ca="1" si="0"/>
        <v>74.120405591748124</v>
      </c>
      <c r="F8">
        <f t="shared" ca="1" si="1"/>
        <v>45</v>
      </c>
    </row>
    <row r="9" spans="1:6" x14ac:dyDescent="0.25">
      <c r="A9" s="5">
        <v>40391</v>
      </c>
      <c r="B9">
        <v>84</v>
      </c>
      <c r="C9">
        <v>43</v>
      </c>
      <c r="E9">
        <f t="shared" ca="1" si="0"/>
        <v>58.202153553246141</v>
      </c>
      <c r="F9">
        <f t="shared" ca="1" si="1"/>
        <v>47</v>
      </c>
    </row>
    <row r="10" spans="1:6" x14ac:dyDescent="0.25">
      <c r="A10" s="5">
        <v>40422</v>
      </c>
      <c r="B10">
        <v>62</v>
      </c>
      <c r="C10">
        <v>47</v>
      </c>
      <c r="E10">
        <f t="shared" ca="1" si="0"/>
        <v>88.890404121526799</v>
      </c>
      <c r="F10">
        <f t="shared" ca="1" si="1"/>
        <v>46</v>
      </c>
    </row>
    <row r="11" spans="1:6" x14ac:dyDescent="0.25">
      <c r="A11" s="5">
        <v>40452</v>
      </c>
      <c r="B11">
        <v>106</v>
      </c>
      <c r="C11">
        <v>43</v>
      </c>
      <c r="E11">
        <f t="shared" ca="1" si="0"/>
        <v>66.036115617942826</v>
      </c>
      <c r="F11">
        <f t="shared" ca="1" si="1"/>
        <v>47</v>
      </c>
    </row>
    <row r="12" spans="1:6" x14ac:dyDescent="0.25">
      <c r="A12" s="5">
        <v>40483</v>
      </c>
      <c r="B12">
        <v>113</v>
      </c>
      <c r="C12">
        <v>41</v>
      </c>
      <c r="E12">
        <f t="shared" ca="1" si="0"/>
        <v>46.275280132331552</v>
      </c>
      <c r="F12">
        <f t="shared" ca="1" si="1"/>
        <v>48</v>
      </c>
    </row>
    <row r="13" spans="1:6" x14ac:dyDescent="0.25">
      <c r="A13" s="5">
        <v>40513</v>
      </c>
      <c r="B13">
        <v>57</v>
      </c>
      <c r="C13">
        <v>47</v>
      </c>
      <c r="E13">
        <f t="shared" ca="1" si="0"/>
        <v>57.818339695722912</v>
      </c>
      <c r="F13">
        <f t="shared" ca="1" si="1"/>
        <v>44</v>
      </c>
    </row>
    <row r="14" spans="1:6" x14ac:dyDescent="0.25">
      <c r="A14" s="5">
        <v>40544</v>
      </c>
      <c r="B14">
        <v>113</v>
      </c>
      <c r="C14">
        <v>41</v>
      </c>
      <c r="E14">
        <f t="shared" ca="1" si="0"/>
        <v>91.79430861366302</v>
      </c>
      <c r="F14">
        <f t="shared" ca="1" si="1"/>
        <v>40</v>
      </c>
    </row>
    <row r="15" spans="1:6" x14ac:dyDescent="0.25">
      <c r="A15" s="5">
        <v>40575</v>
      </c>
      <c r="B15">
        <v>70</v>
      </c>
      <c r="C15">
        <v>48</v>
      </c>
      <c r="E15">
        <f t="shared" ca="1" si="0"/>
        <v>45.043085650113163</v>
      </c>
      <c r="F15">
        <f t="shared" ca="1" si="1"/>
        <v>49</v>
      </c>
    </row>
    <row r="16" spans="1:6" x14ac:dyDescent="0.25">
      <c r="A16" s="5">
        <v>40603</v>
      </c>
      <c r="B16">
        <v>94</v>
      </c>
      <c r="C16">
        <v>46</v>
      </c>
      <c r="E16">
        <f t="shared" ca="1" si="0"/>
        <v>73.976573053700051</v>
      </c>
      <c r="F16">
        <f t="shared" ca="1" si="1"/>
        <v>48</v>
      </c>
    </row>
    <row r="17" spans="1:6" x14ac:dyDescent="0.25">
      <c r="A17" s="5">
        <v>40634</v>
      </c>
      <c r="B17">
        <v>101</v>
      </c>
      <c r="C17">
        <v>42</v>
      </c>
      <c r="E17">
        <f t="shared" ca="1" si="0"/>
        <v>73.800841046509404</v>
      </c>
      <c r="F17">
        <f t="shared" ca="1" si="1"/>
        <v>44</v>
      </c>
    </row>
    <row r="18" spans="1:6" x14ac:dyDescent="0.25">
      <c r="A18" s="5">
        <v>40664</v>
      </c>
      <c r="B18">
        <v>47</v>
      </c>
      <c r="C18">
        <v>48</v>
      </c>
      <c r="E18">
        <f t="shared" ca="1" si="0"/>
        <v>102.65111249238139</v>
      </c>
      <c r="F18">
        <f t="shared" ca="1" si="1"/>
        <v>40</v>
      </c>
    </row>
    <row r="19" spans="1:6" x14ac:dyDescent="0.25">
      <c r="A19" s="5">
        <v>40695</v>
      </c>
      <c r="B19">
        <v>52</v>
      </c>
      <c r="C19">
        <v>49</v>
      </c>
      <c r="E19">
        <f t="shared" ca="1" si="0"/>
        <v>65.543122088163315</v>
      </c>
      <c r="F19">
        <f t="shared" ca="1" si="1"/>
        <v>48</v>
      </c>
    </row>
    <row r="20" spans="1:6" x14ac:dyDescent="0.25">
      <c r="A20" s="5">
        <v>40725</v>
      </c>
      <c r="B20">
        <v>67</v>
      </c>
      <c r="C20">
        <v>43</v>
      </c>
      <c r="E20">
        <f t="shared" ca="1" si="0"/>
        <v>53.208482167938058</v>
      </c>
      <c r="F20">
        <f t="shared" ca="1" si="1"/>
        <v>44</v>
      </c>
    </row>
    <row r="21" spans="1:6" x14ac:dyDescent="0.25">
      <c r="A21" s="5">
        <v>40756</v>
      </c>
      <c r="B21">
        <v>63</v>
      </c>
      <c r="C21">
        <v>48</v>
      </c>
      <c r="E21">
        <f t="shared" ca="1" si="0"/>
        <v>82.215283289856785</v>
      </c>
      <c r="F21">
        <f t="shared" ca="1" si="1"/>
        <v>45</v>
      </c>
    </row>
    <row r="22" spans="1:6" x14ac:dyDescent="0.25">
      <c r="A22" s="5">
        <v>40787</v>
      </c>
      <c r="B22">
        <v>65</v>
      </c>
      <c r="C22">
        <v>43</v>
      </c>
      <c r="E22">
        <f t="shared" ca="1" si="0"/>
        <v>66.524998319457154</v>
      </c>
      <c r="F22">
        <f t="shared" ca="1" si="1"/>
        <v>49</v>
      </c>
    </row>
    <row r="23" spans="1:6" x14ac:dyDescent="0.25">
      <c r="A23" s="5">
        <v>40817</v>
      </c>
      <c r="B23">
        <v>73</v>
      </c>
      <c r="C23">
        <v>46</v>
      </c>
      <c r="E23">
        <f t="shared" ca="1" si="0"/>
        <v>55.117130004060002</v>
      </c>
      <c r="F23">
        <f t="shared" ca="1" si="1"/>
        <v>45</v>
      </c>
    </row>
    <row r="24" spans="1:6" x14ac:dyDescent="0.25">
      <c r="A24" s="5">
        <v>40848</v>
      </c>
      <c r="B24">
        <v>81</v>
      </c>
      <c r="C24">
        <v>44</v>
      </c>
      <c r="E24">
        <f t="shared" ca="1" si="0"/>
        <v>100.60002685543745</v>
      </c>
      <c r="F24">
        <f t="shared" ca="1" si="1"/>
        <v>40</v>
      </c>
    </row>
    <row r="25" spans="1:6" x14ac:dyDescent="0.25">
      <c r="A25" s="5">
        <v>40878</v>
      </c>
      <c r="B25">
        <v>61</v>
      </c>
      <c r="C25">
        <v>48</v>
      </c>
      <c r="E25">
        <f t="shared" ca="1" si="0"/>
        <v>93.424359901746158</v>
      </c>
      <c r="F25">
        <f t="shared" ca="1" si="1"/>
        <v>41</v>
      </c>
    </row>
    <row r="26" spans="1:6" x14ac:dyDescent="0.25">
      <c r="A26" s="5">
        <v>40909</v>
      </c>
      <c r="B26">
        <v>90</v>
      </c>
      <c r="C26">
        <v>46</v>
      </c>
      <c r="E26">
        <f t="shared" ca="1" si="0"/>
        <v>71.523167243986649</v>
      </c>
      <c r="F26">
        <f t="shared" ca="1" si="1"/>
        <v>46</v>
      </c>
    </row>
    <row r="27" spans="1:6" x14ac:dyDescent="0.25">
      <c r="A27" s="5">
        <v>40940</v>
      </c>
      <c r="B27">
        <v>41</v>
      </c>
      <c r="C27">
        <v>50</v>
      </c>
      <c r="E27">
        <f t="shared" ca="1" si="0"/>
        <v>44.580415647565935</v>
      </c>
      <c r="F27">
        <f t="shared" ca="1" si="1"/>
        <v>50</v>
      </c>
    </row>
    <row r="28" spans="1:6" x14ac:dyDescent="0.25">
      <c r="A28" s="5">
        <v>40969</v>
      </c>
      <c r="B28">
        <v>77</v>
      </c>
      <c r="C28">
        <v>42</v>
      </c>
      <c r="E28">
        <f t="shared" ca="1" si="0"/>
        <v>83.431197602818273</v>
      </c>
      <c r="F28">
        <f t="shared" ca="1" si="1"/>
        <v>40</v>
      </c>
    </row>
    <row r="29" spans="1:6" x14ac:dyDescent="0.25">
      <c r="A29" s="5">
        <v>41000</v>
      </c>
      <c r="B29">
        <v>103</v>
      </c>
      <c r="C29">
        <v>40</v>
      </c>
      <c r="E29">
        <f t="shared" ca="1" si="0"/>
        <v>49.863592755032705</v>
      </c>
      <c r="F29">
        <f t="shared" ca="1" si="1"/>
        <v>49</v>
      </c>
    </row>
    <row r="30" spans="1:6" x14ac:dyDescent="0.25">
      <c r="A30" s="5">
        <v>41030</v>
      </c>
      <c r="B30">
        <v>110</v>
      </c>
      <c r="C30">
        <v>42</v>
      </c>
      <c r="E30">
        <f t="shared" ca="1" si="0"/>
        <v>60.547688749157452</v>
      </c>
      <c r="F30">
        <f t="shared" ca="1" si="1"/>
        <v>49</v>
      </c>
    </row>
    <row r="31" spans="1:6" x14ac:dyDescent="0.25">
      <c r="A31" s="5">
        <v>41061</v>
      </c>
      <c r="B31">
        <v>59</v>
      </c>
      <c r="C31">
        <v>43</v>
      </c>
      <c r="E31">
        <f t="shared" ca="1" si="0"/>
        <v>104.21474172215514</v>
      </c>
      <c r="F31">
        <f t="shared" ca="1" si="1"/>
        <v>40</v>
      </c>
    </row>
    <row r="32" spans="1:6" x14ac:dyDescent="0.25">
      <c r="A32" s="5">
        <v>41091</v>
      </c>
      <c r="B32">
        <v>89</v>
      </c>
      <c r="C32">
        <v>46</v>
      </c>
      <c r="E32">
        <f t="shared" ca="1" si="0"/>
        <v>96.071052055201704</v>
      </c>
      <c r="F32">
        <f t="shared" ca="1" si="1"/>
        <v>41</v>
      </c>
    </row>
    <row r="33" spans="1:6" x14ac:dyDescent="0.25">
      <c r="A33" s="5">
        <v>41122</v>
      </c>
      <c r="B33">
        <v>56</v>
      </c>
      <c r="C33">
        <v>48</v>
      </c>
      <c r="E33">
        <f t="shared" ca="1" si="0"/>
        <v>66.78235572527521</v>
      </c>
      <c r="F33">
        <f t="shared" ca="1" si="1"/>
        <v>44</v>
      </c>
    </row>
    <row r="34" spans="1:6" x14ac:dyDescent="0.25">
      <c r="A34" s="5">
        <v>41153</v>
      </c>
      <c r="B34">
        <v>81</v>
      </c>
      <c r="C34">
        <v>41</v>
      </c>
      <c r="E34">
        <f t="shared" ca="1" si="0"/>
        <v>64.175162022335925</v>
      </c>
      <c r="F34">
        <f t="shared" ca="1" si="1"/>
        <v>50</v>
      </c>
    </row>
    <row r="35" spans="1:6" x14ac:dyDescent="0.25">
      <c r="A35" s="5">
        <v>41183</v>
      </c>
      <c r="B35">
        <v>44</v>
      </c>
      <c r="C35">
        <v>48</v>
      </c>
      <c r="E35">
        <f t="shared" ca="1" si="0"/>
        <v>71.581053679853966</v>
      </c>
      <c r="F35">
        <f t="shared" ca="1" si="1"/>
        <v>48</v>
      </c>
    </row>
    <row r="36" spans="1:6" x14ac:dyDescent="0.25">
      <c r="A36" s="5">
        <v>41214</v>
      </c>
      <c r="B36">
        <v>46</v>
      </c>
      <c r="C36">
        <v>49</v>
      </c>
      <c r="E36">
        <f t="shared" ca="1" si="0"/>
        <v>54.284408590025109</v>
      </c>
      <c r="F36">
        <f t="shared" ca="1" si="1"/>
        <v>44</v>
      </c>
    </row>
    <row r="37" spans="1:6" x14ac:dyDescent="0.25">
      <c r="A37" s="5">
        <v>41244</v>
      </c>
      <c r="B37">
        <v>63</v>
      </c>
      <c r="C37">
        <v>48</v>
      </c>
      <c r="E37">
        <f t="shared" ca="1" si="0"/>
        <v>66.816781737233484</v>
      </c>
      <c r="F37">
        <f t="shared" ca="1" si="1"/>
        <v>43</v>
      </c>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7" tint="-0.499984740745262"/>
  </sheetPr>
  <dimension ref="A1:G37"/>
  <sheetViews>
    <sheetView workbookViewId="0">
      <selection activeCell="P14" sqref="P14"/>
    </sheetView>
  </sheetViews>
  <sheetFormatPr defaultRowHeight="15" outlineLevelCol="1" x14ac:dyDescent="0.25"/>
  <cols>
    <col min="1" max="1" width="9.7109375" bestFit="1" customWidth="1"/>
    <col min="2" max="3" width="0" hidden="1" customWidth="1" outlineLevel="1"/>
    <col min="4" max="4" width="14" hidden="1" customWidth="1" outlineLevel="1"/>
    <col min="5" max="5" width="9.140625" collapsed="1"/>
    <col min="7" max="7" width="15.7109375" bestFit="1" customWidth="1"/>
  </cols>
  <sheetData>
    <row r="1" spans="1:7" x14ac:dyDescent="0.25">
      <c r="A1" t="s">
        <v>26</v>
      </c>
      <c r="B1" t="s">
        <v>0</v>
      </c>
      <c r="C1" t="s">
        <v>1</v>
      </c>
      <c r="D1" t="s">
        <v>46</v>
      </c>
      <c r="E1" s="15" t="s">
        <v>0</v>
      </c>
      <c r="F1" s="15" t="s">
        <v>1</v>
      </c>
      <c r="G1" s="17" t="s">
        <v>47</v>
      </c>
    </row>
    <row r="2" spans="1:7" x14ac:dyDescent="0.25">
      <c r="A2" s="5">
        <v>40179</v>
      </c>
      <c r="B2">
        <f ca="1">100-C2+10*D2-RANDBETWEEN(-5,5)</f>
        <v>52</v>
      </c>
      <c r="C2">
        <f ca="1">50+RANDBETWEEN(0,10)</f>
        <v>52</v>
      </c>
      <c r="D2">
        <v>0</v>
      </c>
      <c r="E2" s="15">
        <v>45</v>
      </c>
      <c r="F2" s="15">
        <v>59</v>
      </c>
      <c r="G2" s="17">
        <v>0</v>
      </c>
    </row>
    <row r="3" spans="1:7" x14ac:dyDescent="0.25">
      <c r="A3" s="5">
        <v>40210</v>
      </c>
      <c r="B3">
        <f t="shared" ref="B3:B37" ca="1" si="0">100-C3+10*D3-RANDBETWEEN(-5,5)</f>
        <v>44</v>
      </c>
      <c r="C3">
        <f t="shared" ref="C3:C37" ca="1" si="1">50+RANDBETWEEN(0,10)</f>
        <v>52</v>
      </c>
      <c r="D3">
        <v>0</v>
      </c>
      <c r="E3" s="15">
        <v>41</v>
      </c>
      <c r="F3" s="15">
        <v>57</v>
      </c>
      <c r="G3" s="17">
        <v>0</v>
      </c>
    </row>
    <row r="4" spans="1:7" x14ac:dyDescent="0.25">
      <c r="A4" s="5">
        <v>40238</v>
      </c>
      <c r="B4">
        <f t="shared" ca="1" si="0"/>
        <v>38</v>
      </c>
      <c r="C4">
        <f t="shared" ca="1" si="1"/>
        <v>58</v>
      </c>
      <c r="D4">
        <v>0</v>
      </c>
      <c r="E4" s="15">
        <v>45</v>
      </c>
      <c r="F4" s="15">
        <v>53</v>
      </c>
      <c r="G4" s="17">
        <v>0</v>
      </c>
    </row>
    <row r="5" spans="1:7" x14ac:dyDescent="0.25">
      <c r="A5" s="5">
        <v>40269</v>
      </c>
      <c r="B5">
        <f t="shared" ca="1" si="0"/>
        <v>49</v>
      </c>
      <c r="C5">
        <f t="shared" ca="1" si="1"/>
        <v>60</v>
      </c>
      <c r="D5">
        <v>1</v>
      </c>
      <c r="E5" s="15">
        <v>56</v>
      </c>
      <c r="F5" s="15">
        <v>55</v>
      </c>
      <c r="G5" s="17">
        <v>1</v>
      </c>
    </row>
    <row r="6" spans="1:7" x14ac:dyDescent="0.25">
      <c r="A6" s="5">
        <v>40299</v>
      </c>
      <c r="B6">
        <f t="shared" ca="1" si="0"/>
        <v>43</v>
      </c>
      <c r="C6">
        <f t="shared" ca="1" si="1"/>
        <v>57</v>
      </c>
      <c r="D6">
        <v>0</v>
      </c>
      <c r="E6" s="15">
        <v>40</v>
      </c>
      <c r="F6" s="15">
        <v>56</v>
      </c>
      <c r="G6" s="17">
        <v>0</v>
      </c>
    </row>
    <row r="7" spans="1:7" x14ac:dyDescent="0.25">
      <c r="A7" s="5">
        <v>40330</v>
      </c>
      <c r="B7">
        <f t="shared" ca="1" si="0"/>
        <v>47</v>
      </c>
      <c r="C7">
        <f t="shared" ca="1" si="1"/>
        <v>54</v>
      </c>
      <c r="D7">
        <v>0</v>
      </c>
      <c r="E7" s="15">
        <v>47</v>
      </c>
      <c r="F7" s="15">
        <v>55</v>
      </c>
      <c r="G7" s="17">
        <v>0</v>
      </c>
    </row>
    <row r="8" spans="1:7" x14ac:dyDescent="0.25">
      <c r="A8" s="5">
        <v>40360</v>
      </c>
      <c r="B8">
        <f t="shared" ca="1" si="0"/>
        <v>50</v>
      </c>
      <c r="C8">
        <f t="shared" ca="1" si="1"/>
        <v>50</v>
      </c>
      <c r="D8">
        <v>0</v>
      </c>
      <c r="E8" s="15">
        <v>45</v>
      </c>
      <c r="F8" s="15">
        <v>51</v>
      </c>
      <c r="G8" s="17">
        <v>0</v>
      </c>
    </row>
    <row r="9" spans="1:7" x14ac:dyDescent="0.25">
      <c r="A9" s="5">
        <v>40391</v>
      </c>
      <c r="B9">
        <f t="shared" ca="1" si="0"/>
        <v>60</v>
      </c>
      <c r="C9">
        <f t="shared" ca="1" si="1"/>
        <v>52</v>
      </c>
      <c r="D9">
        <v>1</v>
      </c>
      <c r="E9" s="15">
        <v>62</v>
      </c>
      <c r="F9" s="15">
        <v>53</v>
      </c>
      <c r="G9" s="17">
        <v>1</v>
      </c>
    </row>
    <row r="10" spans="1:7" x14ac:dyDescent="0.25">
      <c r="A10" s="5">
        <v>40422</v>
      </c>
      <c r="B10">
        <f t="shared" ca="1" si="0"/>
        <v>46</v>
      </c>
      <c r="C10">
        <f t="shared" ca="1" si="1"/>
        <v>52</v>
      </c>
      <c r="D10">
        <v>0</v>
      </c>
      <c r="E10" s="15">
        <v>43</v>
      </c>
      <c r="F10" s="15">
        <v>59</v>
      </c>
      <c r="G10" s="17">
        <v>0</v>
      </c>
    </row>
    <row r="11" spans="1:7" x14ac:dyDescent="0.25">
      <c r="A11" s="5">
        <v>40452</v>
      </c>
      <c r="B11">
        <f t="shared" ca="1" si="0"/>
        <v>42</v>
      </c>
      <c r="C11">
        <f t="shared" ca="1" si="1"/>
        <v>53</v>
      </c>
      <c r="D11">
        <v>0</v>
      </c>
      <c r="E11" s="15">
        <v>40</v>
      </c>
      <c r="F11" s="15">
        <v>58</v>
      </c>
      <c r="G11" s="17">
        <v>0</v>
      </c>
    </row>
    <row r="12" spans="1:7" x14ac:dyDescent="0.25">
      <c r="A12" s="5">
        <v>40483</v>
      </c>
      <c r="B12">
        <f t="shared" ca="1" si="0"/>
        <v>46</v>
      </c>
      <c r="C12">
        <f t="shared" ca="1" si="1"/>
        <v>58</v>
      </c>
      <c r="D12">
        <v>0</v>
      </c>
      <c r="E12" s="15">
        <v>47</v>
      </c>
      <c r="F12" s="15">
        <v>57</v>
      </c>
      <c r="G12" s="17">
        <v>0</v>
      </c>
    </row>
    <row r="13" spans="1:7" x14ac:dyDescent="0.25">
      <c r="A13" s="5">
        <v>40513</v>
      </c>
      <c r="B13">
        <f t="shared" ca="1" si="0"/>
        <v>50</v>
      </c>
      <c r="C13">
        <f t="shared" ca="1" si="1"/>
        <v>59</v>
      </c>
      <c r="D13">
        <v>1</v>
      </c>
      <c r="E13" s="15">
        <v>48</v>
      </c>
      <c r="F13" s="15">
        <v>60</v>
      </c>
      <c r="G13" s="17">
        <v>1</v>
      </c>
    </row>
    <row r="14" spans="1:7" x14ac:dyDescent="0.25">
      <c r="A14" s="5">
        <v>40544</v>
      </c>
      <c r="B14">
        <f t="shared" ca="1" si="0"/>
        <v>47</v>
      </c>
      <c r="C14">
        <f t="shared" ca="1" si="1"/>
        <v>58</v>
      </c>
      <c r="D14">
        <v>0</v>
      </c>
      <c r="E14" s="15">
        <v>42</v>
      </c>
      <c r="F14" s="15">
        <v>54</v>
      </c>
      <c r="G14" s="17">
        <v>0</v>
      </c>
    </row>
    <row r="15" spans="1:7" x14ac:dyDescent="0.25">
      <c r="A15" s="5">
        <v>40575</v>
      </c>
      <c r="B15">
        <f t="shared" ca="1" si="0"/>
        <v>41</v>
      </c>
      <c r="C15">
        <f t="shared" ca="1" si="1"/>
        <v>58</v>
      </c>
      <c r="D15">
        <v>0</v>
      </c>
      <c r="E15" s="15">
        <v>36</v>
      </c>
      <c r="F15" s="15">
        <v>59</v>
      </c>
      <c r="G15" s="17">
        <v>0</v>
      </c>
    </row>
    <row r="16" spans="1:7" x14ac:dyDescent="0.25">
      <c r="A16" s="5">
        <v>40603</v>
      </c>
      <c r="B16">
        <f t="shared" ca="1" si="0"/>
        <v>47</v>
      </c>
      <c r="C16">
        <f t="shared" ca="1" si="1"/>
        <v>56</v>
      </c>
      <c r="D16">
        <v>0</v>
      </c>
      <c r="E16" s="15">
        <v>48</v>
      </c>
      <c r="F16" s="15">
        <v>52</v>
      </c>
      <c r="G16" s="17">
        <v>0</v>
      </c>
    </row>
    <row r="17" spans="1:7" x14ac:dyDescent="0.25">
      <c r="A17" s="5">
        <v>40634</v>
      </c>
      <c r="B17">
        <f t="shared" ca="1" si="0"/>
        <v>54</v>
      </c>
      <c r="C17">
        <f t="shared" ca="1" si="1"/>
        <v>57</v>
      </c>
      <c r="D17">
        <v>1</v>
      </c>
      <c r="E17" s="15">
        <v>61</v>
      </c>
      <c r="F17" s="15">
        <v>53</v>
      </c>
      <c r="G17" s="17">
        <v>1</v>
      </c>
    </row>
    <row r="18" spans="1:7" x14ac:dyDescent="0.25">
      <c r="A18" s="5">
        <v>40664</v>
      </c>
      <c r="B18">
        <f t="shared" ca="1" si="0"/>
        <v>42</v>
      </c>
      <c r="C18">
        <f t="shared" ca="1" si="1"/>
        <v>58</v>
      </c>
      <c r="D18">
        <v>0</v>
      </c>
      <c r="E18" s="15">
        <v>51</v>
      </c>
      <c r="F18" s="15">
        <v>50</v>
      </c>
      <c r="G18" s="17">
        <v>0</v>
      </c>
    </row>
    <row r="19" spans="1:7" x14ac:dyDescent="0.25">
      <c r="A19" s="5">
        <v>40695</v>
      </c>
      <c r="B19">
        <f t="shared" ca="1" si="0"/>
        <v>42</v>
      </c>
      <c r="C19">
        <f t="shared" ca="1" si="1"/>
        <v>59</v>
      </c>
      <c r="D19">
        <v>0</v>
      </c>
      <c r="E19" s="15">
        <v>50</v>
      </c>
      <c r="F19" s="15">
        <v>54</v>
      </c>
      <c r="G19" s="17">
        <v>0</v>
      </c>
    </row>
    <row r="20" spans="1:7" x14ac:dyDescent="0.25">
      <c r="A20" s="5">
        <v>40725</v>
      </c>
      <c r="B20">
        <f t="shared" ca="1" si="0"/>
        <v>43</v>
      </c>
      <c r="C20">
        <f t="shared" ca="1" si="1"/>
        <v>54</v>
      </c>
      <c r="D20">
        <v>0</v>
      </c>
      <c r="E20" s="15">
        <v>47</v>
      </c>
      <c r="F20" s="15">
        <v>57</v>
      </c>
      <c r="G20" s="17">
        <v>0</v>
      </c>
    </row>
    <row r="21" spans="1:7" x14ac:dyDescent="0.25">
      <c r="A21" s="5">
        <v>40756</v>
      </c>
      <c r="B21">
        <f t="shared" ca="1" si="0"/>
        <v>59</v>
      </c>
      <c r="C21">
        <f t="shared" ca="1" si="1"/>
        <v>53</v>
      </c>
      <c r="D21">
        <v>1</v>
      </c>
      <c r="E21" s="15">
        <v>58</v>
      </c>
      <c r="F21" s="15">
        <v>55</v>
      </c>
      <c r="G21" s="17">
        <v>1</v>
      </c>
    </row>
    <row r="22" spans="1:7" x14ac:dyDescent="0.25">
      <c r="A22" s="5">
        <v>40787</v>
      </c>
      <c r="B22">
        <f t="shared" ca="1" si="0"/>
        <v>43</v>
      </c>
      <c r="C22">
        <f t="shared" ca="1" si="1"/>
        <v>52</v>
      </c>
      <c r="D22">
        <v>0</v>
      </c>
      <c r="E22" s="15">
        <v>41</v>
      </c>
      <c r="F22" s="15">
        <v>58</v>
      </c>
      <c r="G22" s="17">
        <v>0</v>
      </c>
    </row>
    <row r="23" spans="1:7" x14ac:dyDescent="0.25">
      <c r="A23" s="5">
        <v>40817</v>
      </c>
      <c r="B23">
        <f t="shared" ca="1" si="0"/>
        <v>40</v>
      </c>
      <c r="C23">
        <f t="shared" ca="1" si="1"/>
        <v>56</v>
      </c>
      <c r="D23">
        <v>0</v>
      </c>
      <c r="E23" s="15">
        <v>45</v>
      </c>
      <c r="F23" s="15">
        <v>55</v>
      </c>
      <c r="G23" s="17">
        <v>0</v>
      </c>
    </row>
    <row r="24" spans="1:7" x14ac:dyDescent="0.25">
      <c r="A24" s="5">
        <v>40848</v>
      </c>
      <c r="B24">
        <f t="shared" ca="1" si="0"/>
        <v>42</v>
      </c>
      <c r="C24">
        <f t="shared" ca="1" si="1"/>
        <v>59</v>
      </c>
      <c r="D24">
        <v>0</v>
      </c>
      <c r="E24" s="15">
        <v>53</v>
      </c>
      <c r="F24" s="15">
        <v>50</v>
      </c>
      <c r="G24" s="17">
        <v>0</v>
      </c>
    </row>
    <row r="25" spans="1:7" x14ac:dyDescent="0.25">
      <c r="A25" s="5">
        <v>40878</v>
      </c>
      <c r="B25">
        <f t="shared" ca="1" si="0"/>
        <v>51</v>
      </c>
      <c r="C25">
        <f t="shared" ca="1" si="1"/>
        <v>60</v>
      </c>
      <c r="D25">
        <v>1</v>
      </c>
      <c r="E25" s="15">
        <v>62</v>
      </c>
      <c r="F25" s="15">
        <v>52</v>
      </c>
      <c r="G25" s="17">
        <v>1</v>
      </c>
    </row>
    <row r="26" spans="1:7" x14ac:dyDescent="0.25">
      <c r="A26" s="5">
        <v>40909</v>
      </c>
      <c r="B26">
        <f t="shared" ca="1" si="0"/>
        <v>44</v>
      </c>
      <c r="C26">
        <f t="shared" ca="1" si="1"/>
        <v>53</v>
      </c>
      <c r="D26">
        <v>0</v>
      </c>
      <c r="E26" s="15">
        <v>39</v>
      </c>
      <c r="F26" s="15">
        <v>60</v>
      </c>
      <c r="G26" s="17">
        <v>0</v>
      </c>
    </row>
    <row r="27" spans="1:7" x14ac:dyDescent="0.25">
      <c r="A27" s="5">
        <v>40940</v>
      </c>
      <c r="B27">
        <f t="shared" ca="1" si="0"/>
        <v>42</v>
      </c>
      <c r="C27">
        <f t="shared" ca="1" si="1"/>
        <v>55</v>
      </c>
      <c r="D27">
        <v>0</v>
      </c>
      <c r="E27" s="15">
        <v>45</v>
      </c>
      <c r="F27" s="15">
        <v>60</v>
      </c>
      <c r="G27" s="17">
        <v>0</v>
      </c>
    </row>
    <row r="28" spans="1:7" x14ac:dyDescent="0.25">
      <c r="A28" s="5">
        <v>40969</v>
      </c>
      <c r="B28">
        <f t="shared" ca="1" si="0"/>
        <v>42</v>
      </c>
      <c r="C28">
        <f t="shared" ca="1" si="1"/>
        <v>56</v>
      </c>
      <c r="D28">
        <v>0</v>
      </c>
      <c r="E28" s="15">
        <v>40</v>
      </c>
      <c r="F28" s="15">
        <v>58</v>
      </c>
      <c r="G28" s="17">
        <v>0</v>
      </c>
    </row>
    <row r="29" spans="1:7" x14ac:dyDescent="0.25">
      <c r="A29" s="5">
        <v>41000</v>
      </c>
      <c r="B29">
        <f t="shared" ca="1" si="0"/>
        <v>59</v>
      </c>
      <c r="C29">
        <f t="shared" ca="1" si="1"/>
        <v>54</v>
      </c>
      <c r="D29">
        <v>1</v>
      </c>
      <c r="E29" s="15">
        <v>53</v>
      </c>
      <c r="F29" s="15">
        <v>56</v>
      </c>
      <c r="G29" s="17">
        <v>1</v>
      </c>
    </row>
    <row r="30" spans="1:7" x14ac:dyDescent="0.25">
      <c r="A30" s="5">
        <v>41030</v>
      </c>
      <c r="B30">
        <f t="shared" ca="1" si="0"/>
        <v>37</v>
      </c>
      <c r="C30">
        <f t="shared" ca="1" si="1"/>
        <v>58</v>
      </c>
      <c r="D30">
        <v>0</v>
      </c>
      <c r="E30" s="15">
        <v>41</v>
      </c>
      <c r="F30" s="15">
        <v>59</v>
      </c>
      <c r="G30" s="17">
        <v>0</v>
      </c>
    </row>
    <row r="31" spans="1:7" x14ac:dyDescent="0.25">
      <c r="A31" s="5">
        <v>41061</v>
      </c>
      <c r="B31">
        <f t="shared" ca="1" si="0"/>
        <v>52</v>
      </c>
      <c r="C31">
        <f t="shared" ca="1" si="1"/>
        <v>52</v>
      </c>
      <c r="D31">
        <v>0</v>
      </c>
      <c r="E31" s="15">
        <v>42</v>
      </c>
      <c r="F31" s="15">
        <v>58</v>
      </c>
      <c r="G31" s="17">
        <v>0</v>
      </c>
    </row>
    <row r="32" spans="1:7" x14ac:dyDescent="0.25">
      <c r="A32" s="5">
        <v>41091</v>
      </c>
      <c r="B32">
        <f t="shared" ca="1" si="0"/>
        <v>45</v>
      </c>
      <c r="C32">
        <f t="shared" ca="1" si="1"/>
        <v>53</v>
      </c>
      <c r="D32">
        <v>0</v>
      </c>
      <c r="E32" s="15">
        <v>40</v>
      </c>
      <c r="F32" s="15">
        <v>56</v>
      </c>
      <c r="G32" s="17">
        <v>0</v>
      </c>
    </row>
    <row r="33" spans="1:7" x14ac:dyDescent="0.25">
      <c r="A33" s="5">
        <v>41122</v>
      </c>
      <c r="B33">
        <f t="shared" ca="1" si="0"/>
        <v>54</v>
      </c>
      <c r="C33">
        <f t="shared" ca="1" si="1"/>
        <v>56</v>
      </c>
      <c r="D33">
        <v>1</v>
      </c>
      <c r="E33" s="15">
        <v>58</v>
      </c>
      <c r="F33" s="15">
        <v>54</v>
      </c>
      <c r="G33" s="17">
        <v>1</v>
      </c>
    </row>
    <row r="34" spans="1:7" x14ac:dyDescent="0.25">
      <c r="A34" s="5">
        <v>41153</v>
      </c>
      <c r="B34">
        <f t="shared" ca="1" si="0"/>
        <v>47</v>
      </c>
      <c r="C34">
        <f t="shared" ca="1" si="1"/>
        <v>57</v>
      </c>
      <c r="D34">
        <v>0</v>
      </c>
      <c r="E34" s="15">
        <v>44</v>
      </c>
      <c r="F34" s="15">
        <v>55</v>
      </c>
      <c r="G34" s="17">
        <v>0</v>
      </c>
    </row>
    <row r="35" spans="1:7" x14ac:dyDescent="0.25">
      <c r="A35" s="5">
        <v>41183</v>
      </c>
      <c r="B35">
        <f t="shared" ca="1" si="0"/>
        <v>49</v>
      </c>
      <c r="C35">
        <f t="shared" ca="1" si="1"/>
        <v>51</v>
      </c>
      <c r="D35">
        <v>0</v>
      </c>
      <c r="E35" s="15">
        <v>44</v>
      </c>
      <c r="F35" s="15">
        <v>60</v>
      </c>
      <c r="G35" s="17">
        <v>0</v>
      </c>
    </row>
    <row r="36" spans="1:7" x14ac:dyDescent="0.25">
      <c r="A36" s="5">
        <v>41214</v>
      </c>
      <c r="B36">
        <f t="shared" ca="1" si="0"/>
        <v>44</v>
      </c>
      <c r="C36">
        <f t="shared" ca="1" si="1"/>
        <v>51</v>
      </c>
      <c r="D36">
        <v>0</v>
      </c>
      <c r="E36" s="15">
        <v>52</v>
      </c>
      <c r="F36" s="15">
        <v>51</v>
      </c>
      <c r="G36" s="17">
        <v>0</v>
      </c>
    </row>
    <row r="37" spans="1:7" x14ac:dyDescent="0.25">
      <c r="A37" s="5">
        <v>41244</v>
      </c>
      <c r="B37">
        <f t="shared" ca="1" si="0"/>
        <v>50</v>
      </c>
      <c r="C37">
        <f t="shared" ca="1" si="1"/>
        <v>60</v>
      </c>
      <c r="D37">
        <v>1</v>
      </c>
      <c r="E37" s="15">
        <v>47</v>
      </c>
      <c r="F37" s="15">
        <v>59</v>
      </c>
      <c r="G37" s="17">
        <v>1</v>
      </c>
    </row>
  </sheetData>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7" tint="-0.499984740745262"/>
  </sheetPr>
  <dimension ref="A1:L60"/>
  <sheetViews>
    <sheetView topLeftCell="E1" workbookViewId="0">
      <selection activeCell="K1" sqref="K1:K37"/>
    </sheetView>
  </sheetViews>
  <sheetFormatPr defaultRowHeight="15" x14ac:dyDescent="0.25"/>
  <cols>
    <col min="1" max="1" width="18" bestFit="1" customWidth="1"/>
    <col min="10" max="10" width="9.7109375" bestFit="1" customWidth="1"/>
  </cols>
  <sheetData>
    <row r="1" spans="1:12" x14ac:dyDescent="0.25">
      <c r="A1" t="s">
        <v>2</v>
      </c>
      <c r="J1" s="20" t="s">
        <v>26</v>
      </c>
      <c r="K1" s="26" t="s">
        <v>0</v>
      </c>
      <c r="L1" s="9" t="s">
        <v>29</v>
      </c>
    </row>
    <row r="2" spans="1:12" ht="15.75" thickBot="1" x14ac:dyDescent="0.3">
      <c r="J2" s="5">
        <v>40179</v>
      </c>
      <c r="K2" s="27">
        <v>45</v>
      </c>
      <c r="L2" s="1">
        <v>42.946196024674435</v>
      </c>
    </row>
    <row r="3" spans="1:12" x14ac:dyDescent="0.25">
      <c r="A3" s="4" t="s">
        <v>3</v>
      </c>
      <c r="B3" s="4"/>
      <c r="J3" s="5">
        <v>40210</v>
      </c>
      <c r="K3" s="27">
        <v>41</v>
      </c>
      <c r="L3" s="1">
        <v>45.565798492117878</v>
      </c>
    </row>
    <row r="4" spans="1:12" x14ac:dyDescent="0.25">
      <c r="A4" s="1" t="s">
        <v>4</v>
      </c>
      <c r="B4" s="1">
        <v>0.57454868053365471</v>
      </c>
      <c r="J4" s="5">
        <v>40238</v>
      </c>
      <c r="K4" s="27">
        <v>45</v>
      </c>
      <c r="L4" s="1">
        <v>50.805003427004792</v>
      </c>
    </row>
    <row r="5" spans="1:12" x14ac:dyDescent="0.25">
      <c r="A5" s="1" t="s">
        <v>5</v>
      </c>
      <c r="B5" s="7">
        <v>0.33010618630296368</v>
      </c>
      <c r="C5" t="s">
        <v>48</v>
      </c>
      <c r="J5" s="5">
        <v>40269</v>
      </c>
      <c r="K5" s="27">
        <v>56</v>
      </c>
      <c r="L5" s="1">
        <v>48.185400959561335</v>
      </c>
    </row>
    <row r="6" spans="1:12" x14ac:dyDescent="0.25">
      <c r="A6" s="1" t="s">
        <v>6</v>
      </c>
      <c r="B6" s="1">
        <v>0.31040342707658025</v>
      </c>
      <c r="J6" s="5">
        <v>40299</v>
      </c>
      <c r="K6" s="27">
        <v>40</v>
      </c>
      <c r="L6" s="1">
        <v>46.875599725839606</v>
      </c>
    </row>
    <row r="7" spans="1:12" x14ac:dyDescent="0.25">
      <c r="A7" s="1" t="s">
        <v>7</v>
      </c>
      <c r="B7" s="1">
        <v>5.761870295004571</v>
      </c>
      <c r="J7" s="5">
        <v>40330</v>
      </c>
      <c r="K7" s="27">
        <v>47</v>
      </c>
      <c r="L7" s="1">
        <v>48.185400959561335</v>
      </c>
    </row>
    <row r="8" spans="1:12" ht="15.75" thickBot="1" x14ac:dyDescent="0.3">
      <c r="A8" s="2" t="s">
        <v>8</v>
      </c>
      <c r="B8" s="2">
        <v>36</v>
      </c>
      <c r="J8" s="5">
        <v>40360</v>
      </c>
      <c r="K8" s="27">
        <v>45</v>
      </c>
      <c r="L8" s="1">
        <v>53.424605894448248</v>
      </c>
    </row>
    <row r="9" spans="1:12" x14ac:dyDescent="0.25">
      <c r="J9" s="5">
        <v>40391</v>
      </c>
      <c r="K9" s="27">
        <v>62</v>
      </c>
      <c r="L9" s="1">
        <v>50.805003427004792</v>
      </c>
    </row>
    <row r="10" spans="1:12" ht="15.75" thickBot="1" x14ac:dyDescent="0.3">
      <c r="A10" t="s">
        <v>9</v>
      </c>
      <c r="J10" s="5">
        <v>40422</v>
      </c>
      <c r="K10" s="27">
        <v>43</v>
      </c>
      <c r="L10" s="1">
        <v>42.946196024674435</v>
      </c>
    </row>
    <row r="11" spans="1:12" x14ac:dyDescent="0.25">
      <c r="A11" s="3"/>
      <c r="B11" s="3" t="s">
        <v>14</v>
      </c>
      <c r="C11" s="3" t="s">
        <v>15</v>
      </c>
      <c r="D11" s="3" t="s">
        <v>16</v>
      </c>
      <c r="E11" s="3" t="s">
        <v>17</v>
      </c>
      <c r="F11" s="3" t="s">
        <v>18</v>
      </c>
      <c r="J11" s="5">
        <v>40452</v>
      </c>
      <c r="K11" s="27">
        <v>40</v>
      </c>
      <c r="L11" s="1">
        <v>44.255997258396164</v>
      </c>
    </row>
    <row r="12" spans="1:12" x14ac:dyDescent="0.25">
      <c r="A12" s="1" t="s">
        <v>10</v>
      </c>
      <c r="B12" s="1">
        <v>1</v>
      </c>
      <c r="C12" s="1">
        <v>556.2289239204938</v>
      </c>
      <c r="D12" s="1">
        <v>556.2289239204938</v>
      </c>
      <c r="E12" s="1">
        <v>16.754312556432584</v>
      </c>
      <c r="F12" s="1">
        <v>2.4770154197742032E-4</v>
      </c>
      <c r="J12" s="5">
        <v>40483</v>
      </c>
      <c r="K12" s="27">
        <v>47</v>
      </c>
      <c r="L12" s="1">
        <v>45.565798492117878</v>
      </c>
    </row>
    <row r="13" spans="1:12" x14ac:dyDescent="0.25">
      <c r="A13" s="1" t="s">
        <v>11</v>
      </c>
      <c r="B13" s="1">
        <v>34</v>
      </c>
      <c r="C13" s="1">
        <v>1128.7710760795062</v>
      </c>
      <c r="D13" s="1">
        <v>33.199149296456063</v>
      </c>
      <c r="E13" s="1"/>
      <c r="F13" s="1"/>
      <c r="J13" s="5">
        <v>40513</v>
      </c>
      <c r="K13" s="27">
        <v>48</v>
      </c>
      <c r="L13" s="1">
        <v>41.636394790952707</v>
      </c>
    </row>
    <row r="14" spans="1:12" ht="15.75" thickBot="1" x14ac:dyDescent="0.3">
      <c r="A14" s="2" t="s">
        <v>12</v>
      </c>
      <c r="B14" s="2">
        <v>35</v>
      </c>
      <c r="C14" s="2">
        <v>1685</v>
      </c>
      <c r="D14" s="2"/>
      <c r="E14" s="2"/>
      <c r="F14" s="2"/>
      <c r="J14" s="5">
        <v>40544</v>
      </c>
      <c r="K14" s="27">
        <v>42</v>
      </c>
      <c r="L14" s="1">
        <v>49.495202193283063</v>
      </c>
    </row>
    <row r="15" spans="1:12" ht="15.75" thickBot="1" x14ac:dyDescent="0.3">
      <c r="J15" s="5">
        <v>40575</v>
      </c>
      <c r="K15" s="27">
        <v>36</v>
      </c>
      <c r="L15" s="1">
        <v>42.946196024674435</v>
      </c>
    </row>
    <row r="16" spans="1:12" x14ac:dyDescent="0.25">
      <c r="A16" s="3"/>
      <c r="B16" s="3" t="s">
        <v>19</v>
      </c>
      <c r="C16" s="3" t="s">
        <v>7</v>
      </c>
      <c r="D16" s="3" t="s">
        <v>20</v>
      </c>
      <c r="E16" s="3" t="s">
        <v>21</v>
      </c>
      <c r="F16" s="3" t="s">
        <v>22</v>
      </c>
      <c r="G16" s="3" t="s">
        <v>23</v>
      </c>
      <c r="H16" s="3" t="s">
        <v>24</v>
      </c>
      <c r="I16" s="3" t="s">
        <v>25</v>
      </c>
      <c r="J16" s="5">
        <v>40603</v>
      </c>
      <c r="K16" s="27">
        <v>48</v>
      </c>
      <c r="L16" s="1">
        <v>52.11480466072652</v>
      </c>
    </row>
    <row r="17" spans="1:12" x14ac:dyDescent="0.25">
      <c r="A17" s="1" t="s">
        <v>13</v>
      </c>
      <c r="B17" s="1">
        <v>120.22446881425634</v>
      </c>
      <c r="C17" s="1">
        <v>17.874379938328566</v>
      </c>
      <c r="D17" s="1">
        <v>6.7260777285177555</v>
      </c>
      <c r="E17" s="1">
        <v>9.9800663801080553E-8</v>
      </c>
      <c r="F17" s="1">
        <v>83.89935832712932</v>
      </c>
      <c r="G17" s="1">
        <v>156.54957930138335</v>
      </c>
      <c r="H17" s="1">
        <v>83.89935832712932</v>
      </c>
      <c r="I17" s="1">
        <v>156.54957930138335</v>
      </c>
      <c r="J17" s="5">
        <v>40634</v>
      </c>
      <c r="K17" s="27">
        <v>61</v>
      </c>
      <c r="L17" s="1">
        <v>50.805003427004792</v>
      </c>
    </row>
    <row r="18" spans="1:12" ht="15.75" thickBot="1" x14ac:dyDescent="0.3">
      <c r="A18" s="2" t="s">
        <v>1</v>
      </c>
      <c r="B18" s="2">
        <v>-1.3098012337217273</v>
      </c>
      <c r="C18" s="2">
        <v>0.31999418671258822</v>
      </c>
      <c r="D18" s="2">
        <v>-4.0932032146514024</v>
      </c>
      <c r="E18" s="2">
        <v>2.4770154197742173E-4</v>
      </c>
      <c r="F18" s="2">
        <v>-1.9601076626819736</v>
      </c>
      <c r="G18" s="2">
        <v>-0.65949480476148092</v>
      </c>
      <c r="H18" s="2">
        <v>-1.9601076626819736</v>
      </c>
      <c r="I18" s="2">
        <v>-0.65949480476148092</v>
      </c>
      <c r="J18" s="5">
        <v>40664</v>
      </c>
      <c r="K18" s="27">
        <v>51</v>
      </c>
      <c r="L18" s="1">
        <v>54.734407128169977</v>
      </c>
    </row>
    <row r="19" spans="1:12" x14ac:dyDescent="0.25">
      <c r="J19" s="5">
        <v>40695</v>
      </c>
      <c r="K19" s="27">
        <v>50</v>
      </c>
      <c r="L19" s="1">
        <v>49.495202193283063</v>
      </c>
    </row>
    <row r="20" spans="1:12" x14ac:dyDescent="0.25">
      <c r="J20" s="5">
        <v>40725</v>
      </c>
      <c r="K20" s="27">
        <v>47</v>
      </c>
      <c r="L20" s="1">
        <v>45.565798492117878</v>
      </c>
    </row>
    <row r="21" spans="1:12" x14ac:dyDescent="0.25">
      <c r="J21" s="5">
        <v>40756</v>
      </c>
      <c r="K21" s="27">
        <v>58</v>
      </c>
      <c r="L21" s="1">
        <v>48.185400959561335</v>
      </c>
    </row>
    <row r="22" spans="1:12" x14ac:dyDescent="0.25">
      <c r="A22" t="s">
        <v>27</v>
      </c>
      <c r="J22" s="5">
        <v>40787</v>
      </c>
      <c r="K22" s="27">
        <v>41</v>
      </c>
      <c r="L22" s="1">
        <v>44.255997258396164</v>
      </c>
    </row>
    <row r="23" spans="1:12" ht="15.75" thickBot="1" x14ac:dyDescent="0.3">
      <c r="J23" s="5">
        <v>40817</v>
      </c>
      <c r="K23" s="27">
        <v>45</v>
      </c>
      <c r="L23" s="1">
        <v>48.185400959561335</v>
      </c>
    </row>
    <row r="24" spans="1:12" x14ac:dyDescent="0.25">
      <c r="A24" s="3" t="s">
        <v>28</v>
      </c>
      <c r="B24" s="3" t="s">
        <v>29</v>
      </c>
      <c r="C24" s="3" t="s">
        <v>30</v>
      </c>
      <c r="D24" s="3" t="s">
        <v>31</v>
      </c>
      <c r="J24" s="5">
        <v>40848</v>
      </c>
      <c r="K24" s="27">
        <v>53</v>
      </c>
      <c r="L24" s="1">
        <v>54.734407128169977</v>
      </c>
    </row>
    <row r="25" spans="1:12" x14ac:dyDescent="0.25">
      <c r="A25" s="1">
        <v>1</v>
      </c>
      <c r="B25" s="1">
        <v>42.946196024674435</v>
      </c>
      <c r="C25" s="1">
        <v>2.0538039753255646</v>
      </c>
      <c r="D25" s="1">
        <v>0.36165133792744952</v>
      </c>
      <c r="J25" s="5">
        <v>40878</v>
      </c>
      <c r="K25" s="27">
        <v>62</v>
      </c>
      <c r="L25" s="1">
        <v>52.11480466072652</v>
      </c>
    </row>
    <row r="26" spans="1:12" x14ac:dyDescent="0.25">
      <c r="A26" s="1">
        <v>2</v>
      </c>
      <c r="B26" s="1">
        <v>45.565798492117878</v>
      </c>
      <c r="C26" s="1">
        <v>-4.565798492117878</v>
      </c>
      <c r="D26" s="1">
        <v>-0.80398477810902724</v>
      </c>
      <c r="J26" s="5">
        <v>40909</v>
      </c>
      <c r="K26" s="27">
        <v>39</v>
      </c>
      <c r="L26" s="1">
        <v>41.636394790952707</v>
      </c>
    </row>
    <row r="27" spans="1:12" x14ac:dyDescent="0.25">
      <c r="A27" s="1">
        <v>3</v>
      </c>
      <c r="B27" s="1">
        <v>50.805003427004792</v>
      </c>
      <c r="C27" s="1">
        <v>-5.8050034270047917</v>
      </c>
      <c r="D27" s="1">
        <v>-1.0221945625151114</v>
      </c>
      <c r="J27" s="5">
        <v>40940</v>
      </c>
      <c r="K27" s="27">
        <v>45</v>
      </c>
      <c r="L27" s="1">
        <v>41.636394790952707</v>
      </c>
    </row>
    <row r="28" spans="1:12" x14ac:dyDescent="0.25">
      <c r="A28" s="1">
        <v>4</v>
      </c>
      <c r="B28" s="1">
        <v>48.185400959561335</v>
      </c>
      <c r="C28" s="1">
        <v>7.8145990404386652</v>
      </c>
      <c r="D28" s="1">
        <v>1.3760613146603777</v>
      </c>
      <c r="J28" s="5">
        <v>40969</v>
      </c>
      <c r="K28" s="27">
        <v>40</v>
      </c>
      <c r="L28" s="1">
        <v>44.255997258396164</v>
      </c>
    </row>
    <row r="29" spans="1:12" x14ac:dyDescent="0.25">
      <c r="A29" s="1">
        <v>5</v>
      </c>
      <c r="B29" s="1">
        <v>46.875599725839606</v>
      </c>
      <c r="C29" s="1">
        <v>-6.8755997258396064</v>
      </c>
      <c r="D29" s="1">
        <v>-1.2107142988216941</v>
      </c>
      <c r="J29" s="5">
        <v>41000</v>
      </c>
      <c r="K29" s="27">
        <v>53</v>
      </c>
      <c r="L29" s="1">
        <v>46.875599725839606</v>
      </c>
    </row>
    <row r="30" spans="1:12" x14ac:dyDescent="0.25">
      <c r="A30" s="1">
        <v>6</v>
      </c>
      <c r="B30" s="1">
        <v>48.185400959561335</v>
      </c>
      <c r="C30" s="1">
        <v>-1.1854009595613348</v>
      </c>
      <c r="D30" s="1">
        <v>-0.20873552108977797</v>
      </c>
      <c r="J30" s="5">
        <v>41030</v>
      </c>
      <c r="K30" s="27">
        <v>41</v>
      </c>
      <c r="L30" s="1">
        <v>42.946196024674435</v>
      </c>
    </row>
    <row r="31" spans="1:12" x14ac:dyDescent="0.25">
      <c r="A31" s="1">
        <v>7</v>
      </c>
      <c r="B31" s="1">
        <v>53.424605894448248</v>
      </c>
      <c r="C31" s="1">
        <v>-8.4246058944482485</v>
      </c>
      <c r="D31" s="1">
        <v>-1.4834765293292993</v>
      </c>
      <c r="J31" s="5">
        <v>41061</v>
      </c>
      <c r="K31" s="27">
        <v>42</v>
      </c>
      <c r="L31" s="1">
        <v>44.255997258396164</v>
      </c>
    </row>
    <row r="32" spans="1:12" x14ac:dyDescent="0.25">
      <c r="A32" s="1">
        <v>8</v>
      </c>
      <c r="B32" s="1">
        <v>50.805003427004792</v>
      </c>
      <c r="C32" s="1">
        <v>11.194996572995208</v>
      </c>
      <c r="D32" s="1">
        <v>1.9713105716796271</v>
      </c>
      <c r="J32" s="5">
        <v>41091</v>
      </c>
      <c r="K32" s="27">
        <v>40</v>
      </c>
      <c r="L32" s="1">
        <v>46.875599725839606</v>
      </c>
    </row>
    <row r="33" spans="1:12" x14ac:dyDescent="0.25">
      <c r="A33" s="1">
        <v>9</v>
      </c>
      <c r="B33" s="1">
        <v>42.946196024674435</v>
      </c>
      <c r="C33" s="1">
        <v>5.3803975325564579E-2</v>
      </c>
      <c r="D33" s="1">
        <v>9.4742633163037993E-3</v>
      </c>
      <c r="J33" s="5">
        <v>41122</v>
      </c>
      <c r="K33" s="27">
        <v>58</v>
      </c>
      <c r="L33" s="1">
        <v>49.495202193283063</v>
      </c>
    </row>
    <row r="34" spans="1:12" x14ac:dyDescent="0.25">
      <c r="A34" s="1">
        <v>10</v>
      </c>
      <c r="B34" s="1">
        <v>44.255997258396164</v>
      </c>
      <c r="C34" s="1">
        <v>-4.2559972583961638</v>
      </c>
      <c r="D34" s="1">
        <v>-0.74943233200750869</v>
      </c>
      <c r="J34" s="5">
        <v>41153</v>
      </c>
      <c r="K34" s="27">
        <v>44</v>
      </c>
      <c r="L34" s="1">
        <v>48.185400959561335</v>
      </c>
    </row>
    <row r="35" spans="1:12" x14ac:dyDescent="0.25">
      <c r="A35" s="1">
        <v>11</v>
      </c>
      <c r="B35" s="1">
        <v>45.565798492117878</v>
      </c>
      <c r="C35" s="1">
        <v>1.434201507882122</v>
      </c>
      <c r="D35" s="1">
        <v>0.25254644572440987</v>
      </c>
      <c r="J35" s="5">
        <v>41183</v>
      </c>
      <c r="K35" s="27">
        <v>44</v>
      </c>
      <c r="L35" s="1">
        <v>41.636394790952707</v>
      </c>
    </row>
    <row r="36" spans="1:12" x14ac:dyDescent="0.25">
      <c r="A36" s="1">
        <v>12</v>
      </c>
      <c r="B36" s="1">
        <v>41.636394790952707</v>
      </c>
      <c r="C36" s="1">
        <v>6.363605209047293</v>
      </c>
      <c r="D36" s="1">
        <v>1.1205579332512621</v>
      </c>
      <c r="J36" s="5">
        <v>41214</v>
      </c>
      <c r="K36" s="27">
        <v>52</v>
      </c>
      <c r="L36" s="1">
        <v>53.424605894448248</v>
      </c>
    </row>
    <row r="37" spans="1:12" ht="15.75" thickBot="1" x14ac:dyDescent="0.3">
      <c r="A37" s="1">
        <v>13</v>
      </c>
      <c r="B37" s="1">
        <v>49.495202193283063</v>
      </c>
      <c r="C37" s="1">
        <v>-7.4952021932830633</v>
      </c>
      <c r="D37" s="1">
        <v>-1.3198191910247361</v>
      </c>
      <c r="J37" s="5">
        <v>41244</v>
      </c>
      <c r="K37" s="27">
        <v>47</v>
      </c>
      <c r="L37" s="2">
        <v>42.946196024674435</v>
      </c>
    </row>
    <row r="38" spans="1:12" x14ac:dyDescent="0.25">
      <c r="A38" s="1">
        <v>14</v>
      </c>
      <c r="B38" s="1">
        <v>42.946196024674435</v>
      </c>
      <c r="C38" s="1">
        <v>-6.9461960246744354</v>
      </c>
      <c r="D38" s="1">
        <v>-1.2231454978227061</v>
      </c>
    </row>
    <row r="39" spans="1:12" x14ac:dyDescent="0.25">
      <c r="A39" s="1">
        <v>15</v>
      </c>
      <c r="B39" s="1">
        <v>52.11480466072652</v>
      </c>
      <c r="C39" s="1">
        <v>-4.1148046607265201</v>
      </c>
      <c r="D39" s="1">
        <v>-0.72456993400548686</v>
      </c>
    </row>
    <row r="40" spans="1:12" x14ac:dyDescent="0.25">
      <c r="A40" s="1">
        <v>16</v>
      </c>
      <c r="B40" s="1">
        <v>50.805003427004792</v>
      </c>
      <c r="C40" s="1">
        <v>10.194996572995208</v>
      </c>
      <c r="D40" s="1">
        <v>1.7952220343740541</v>
      </c>
    </row>
    <row r="41" spans="1:12" x14ac:dyDescent="0.25">
      <c r="A41" s="1">
        <v>17</v>
      </c>
      <c r="B41" s="1">
        <v>54.734407128169977</v>
      </c>
      <c r="C41" s="1">
        <v>-3.7344071281699769</v>
      </c>
      <c r="D41" s="1">
        <v>-0.65758628890295612</v>
      </c>
    </row>
    <row r="42" spans="1:12" x14ac:dyDescent="0.25">
      <c r="A42" s="1">
        <v>18</v>
      </c>
      <c r="B42" s="1">
        <v>49.495202193283063</v>
      </c>
      <c r="C42" s="1">
        <v>0.50479780671693675</v>
      </c>
      <c r="D42" s="1">
        <v>8.8889107419846666E-2</v>
      </c>
    </row>
    <row r="43" spans="1:12" x14ac:dyDescent="0.25">
      <c r="A43" s="1">
        <v>19</v>
      </c>
      <c r="B43" s="1">
        <v>45.565798492117878</v>
      </c>
      <c r="C43" s="1">
        <v>1.434201507882122</v>
      </c>
      <c r="D43" s="1">
        <v>0.25254644572440987</v>
      </c>
    </row>
    <row r="44" spans="1:12" x14ac:dyDescent="0.25">
      <c r="A44" s="1">
        <v>20</v>
      </c>
      <c r="B44" s="1">
        <v>48.185400959561335</v>
      </c>
      <c r="C44" s="1">
        <v>9.8145990404386652</v>
      </c>
      <c r="D44" s="1">
        <v>1.7282383892715234</v>
      </c>
    </row>
    <row r="45" spans="1:12" x14ac:dyDescent="0.25">
      <c r="A45" s="1">
        <v>21</v>
      </c>
      <c r="B45" s="1">
        <v>44.255997258396164</v>
      </c>
      <c r="C45" s="1">
        <v>-3.2559972583961638</v>
      </c>
      <c r="D45" s="1">
        <v>-0.57334379470193586</v>
      </c>
    </row>
    <row r="46" spans="1:12" x14ac:dyDescent="0.25">
      <c r="A46" s="1">
        <v>22</v>
      </c>
      <c r="B46" s="1">
        <v>48.185400959561335</v>
      </c>
      <c r="C46" s="1">
        <v>-3.1854009595613348</v>
      </c>
      <c r="D46" s="1">
        <v>-0.56091259570092367</v>
      </c>
    </row>
    <row r="47" spans="1:12" x14ac:dyDescent="0.25">
      <c r="A47" s="1">
        <v>23</v>
      </c>
      <c r="B47" s="1">
        <v>54.734407128169977</v>
      </c>
      <c r="C47" s="1">
        <v>-1.7344071281699769</v>
      </c>
      <c r="D47" s="1">
        <v>-0.30540921429181045</v>
      </c>
    </row>
    <row r="48" spans="1:12" x14ac:dyDescent="0.25">
      <c r="A48" s="1">
        <v>24</v>
      </c>
      <c r="B48" s="1">
        <v>52.11480466072652</v>
      </c>
      <c r="C48" s="1">
        <v>9.8851953392734799</v>
      </c>
      <c r="D48" s="1">
        <v>1.7406695882725332</v>
      </c>
    </row>
    <row r="49" spans="1:4" x14ac:dyDescent="0.25">
      <c r="A49" s="1">
        <v>25</v>
      </c>
      <c r="B49" s="1">
        <v>41.636394790952707</v>
      </c>
      <c r="C49" s="1">
        <v>-2.636394790952707</v>
      </c>
      <c r="D49" s="1">
        <v>-0.46423890249889371</v>
      </c>
    </row>
    <row r="50" spans="1:4" x14ac:dyDescent="0.25">
      <c r="A50" s="1">
        <v>26</v>
      </c>
      <c r="B50" s="1">
        <v>41.636394790952707</v>
      </c>
      <c r="C50" s="1">
        <v>3.363605209047293</v>
      </c>
      <c r="D50" s="1">
        <v>0.59229232133454346</v>
      </c>
    </row>
    <row r="51" spans="1:4" x14ac:dyDescent="0.25">
      <c r="A51" s="1">
        <v>27</v>
      </c>
      <c r="B51" s="1">
        <v>44.255997258396164</v>
      </c>
      <c r="C51" s="1">
        <v>-4.2559972583961638</v>
      </c>
      <c r="D51" s="1">
        <v>-0.74943233200750869</v>
      </c>
    </row>
    <row r="52" spans="1:4" x14ac:dyDescent="0.25">
      <c r="A52" s="1">
        <v>28</v>
      </c>
      <c r="B52" s="1">
        <v>46.875599725839606</v>
      </c>
      <c r="C52" s="1">
        <v>6.1244002741603936</v>
      </c>
      <c r="D52" s="1">
        <v>1.0784366861507531</v>
      </c>
    </row>
    <row r="53" spans="1:4" x14ac:dyDescent="0.25">
      <c r="A53" s="1">
        <v>29</v>
      </c>
      <c r="B53" s="1">
        <v>42.946196024674435</v>
      </c>
      <c r="C53" s="1">
        <v>-1.9461960246744354</v>
      </c>
      <c r="D53" s="1">
        <v>-0.34270281129484192</v>
      </c>
    </row>
    <row r="54" spans="1:4" x14ac:dyDescent="0.25">
      <c r="A54" s="1">
        <v>30</v>
      </c>
      <c r="B54" s="1">
        <v>44.255997258396164</v>
      </c>
      <c r="C54" s="1">
        <v>-2.2559972583961638</v>
      </c>
      <c r="D54" s="1">
        <v>-0.39725525739636297</v>
      </c>
    </row>
    <row r="55" spans="1:4" x14ac:dyDescent="0.25">
      <c r="A55" s="1">
        <v>31</v>
      </c>
      <c r="B55" s="1">
        <v>46.875599725839606</v>
      </c>
      <c r="C55" s="1">
        <v>-6.8755997258396064</v>
      </c>
      <c r="D55" s="1">
        <v>-1.2107142988216941</v>
      </c>
    </row>
    <row r="56" spans="1:4" x14ac:dyDescent="0.25">
      <c r="A56" s="1">
        <v>32</v>
      </c>
      <c r="B56" s="1">
        <v>49.495202193283063</v>
      </c>
      <c r="C56" s="1">
        <v>8.5047978067169367</v>
      </c>
      <c r="D56" s="1">
        <v>1.4975974058644295</v>
      </c>
    </row>
    <row r="57" spans="1:4" x14ac:dyDescent="0.25">
      <c r="A57" s="1">
        <v>33</v>
      </c>
      <c r="B57" s="1">
        <v>48.185400959561335</v>
      </c>
      <c r="C57" s="1">
        <v>-4.1854009595613348</v>
      </c>
      <c r="D57" s="1">
        <v>-0.7370011330064965</v>
      </c>
    </row>
    <row r="58" spans="1:4" x14ac:dyDescent="0.25">
      <c r="A58" s="1">
        <v>34</v>
      </c>
      <c r="B58" s="1">
        <v>41.636394790952707</v>
      </c>
      <c r="C58" s="1">
        <v>2.363605209047293</v>
      </c>
      <c r="D58" s="1">
        <v>0.41620378402897057</v>
      </c>
    </row>
    <row r="59" spans="1:4" x14ac:dyDescent="0.25">
      <c r="A59" s="1">
        <v>35</v>
      </c>
      <c r="B59" s="1">
        <v>53.424605894448248</v>
      </c>
      <c r="C59" s="1">
        <v>-1.4246058944482485</v>
      </c>
      <c r="D59" s="1">
        <v>-0.2508567681902894</v>
      </c>
    </row>
    <row r="60" spans="1:4" ht="15.75" thickBot="1" x14ac:dyDescent="0.3">
      <c r="A60" s="2">
        <v>36</v>
      </c>
      <c r="B60" s="2">
        <v>42.946196024674435</v>
      </c>
      <c r="C60" s="2">
        <v>4.0538039753255646</v>
      </c>
      <c r="D60" s="2">
        <v>0.71382841253859519</v>
      </c>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7" tint="-0.499984740745262"/>
  </sheetPr>
  <dimension ref="A1:L61"/>
  <sheetViews>
    <sheetView workbookViewId="0">
      <selection activeCell="H8" sqref="H8"/>
    </sheetView>
  </sheetViews>
  <sheetFormatPr defaultRowHeight="15" x14ac:dyDescent="0.25"/>
  <cols>
    <col min="10" max="10" width="9.7109375" bestFit="1" customWidth="1"/>
  </cols>
  <sheetData>
    <row r="1" spans="1:12" x14ac:dyDescent="0.25">
      <c r="A1" t="s">
        <v>2</v>
      </c>
      <c r="J1" s="20" t="s">
        <v>26</v>
      </c>
      <c r="K1" s="26" t="s">
        <v>0</v>
      </c>
      <c r="L1" s="9" t="s">
        <v>29</v>
      </c>
    </row>
    <row r="2" spans="1:12" ht="15.75" thickBot="1" x14ac:dyDescent="0.3">
      <c r="J2" s="5">
        <v>40179</v>
      </c>
      <c r="K2" s="27">
        <v>45</v>
      </c>
      <c r="L2" s="1">
        <v>40.726317951878372</v>
      </c>
    </row>
    <row r="3" spans="1:12" x14ac:dyDescent="0.25">
      <c r="A3" s="4" t="s">
        <v>3</v>
      </c>
      <c r="B3" s="4"/>
      <c r="J3" s="5">
        <v>40210</v>
      </c>
      <c r="K3" s="27">
        <v>41</v>
      </c>
      <c r="L3" s="1">
        <v>43.004108568934072</v>
      </c>
    </row>
    <row r="4" spans="1:12" x14ac:dyDescent="0.25">
      <c r="A4" s="1" t="s">
        <v>4</v>
      </c>
      <c r="B4" s="1">
        <v>0.90359519505838259</v>
      </c>
      <c r="J4" s="5">
        <v>40238</v>
      </c>
      <c r="K4" s="27">
        <v>45</v>
      </c>
      <c r="L4" s="1">
        <v>47.559689803045472</v>
      </c>
    </row>
    <row r="5" spans="1:12" x14ac:dyDescent="0.25">
      <c r="A5" s="1" t="s">
        <v>5</v>
      </c>
      <c r="B5" s="1">
        <v>0.81648427653259648</v>
      </c>
      <c r="J5" s="5">
        <v>40269</v>
      </c>
      <c r="K5" s="27">
        <v>56</v>
      </c>
      <c r="L5" s="1">
        <v>56.364198957450618</v>
      </c>
    </row>
    <row r="6" spans="1:12" x14ac:dyDescent="0.25">
      <c r="A6" s="1" t="s">
        <v>6</v>
      </c>
      <c r="B6" s="1">
        <v>0.80536211147396597</v>
      </c>
      <c r="J6" s="5">
        <v>40299</v>
      </c>
      <c r="K6" s="27">
        <v>40</v>
      </c>
      <c r="L6" s="1">
        <v>44.143003877461922</v>
      </c>
    </row>
    <row r="7" spans="1:12" x14ac:dyDescent="0.25">
      <c r="A7" s="1" t="s">
        <v>7</v>
      </c>
      <c r="B7" s="1">
        <v>3.061114839710561</v>
      </c>
      <c r="J7" s="5">
        <v>40330</v>
      </c>
      <c r="K7" s="27">
        <v>47</v>
      </c>
      <c r="L7" s="1">
        <v>45.281899185989772</v>
      </c>
    </row>
    <row r="8" spans="1:12" ht="15.75" thickBot="1" x14ac:dyDescent="0.3">
      <c r="A8" s="2" t="s">
        <v>8</v>
      </c>
      <c r="B8" s="2">
        <v>36</v>
      </c>
      <c r="J8" s="5">
        <v>40360</v>
      </c>
      <c r="K8" s="27">
        <v>45</v>
      </c>
      <c r="L8" s="1">
        <v>49.837480420101166</v>
      </c>
    </row>
    <row r="9" spans="1:12" x14ac:dyDescent="0.25">
      <c r="J9" s="5">
        <v>40391</v>
      </c>
      <c r="K9" s="27">
        <v>62</v>
      </c>
      <c r="L9" s="1">
        <v>58.641989574506319</v>
      </c>
    </row>
    <row r="10" spans="1:12" ht="15.75" thickBot="1" x14ac:dyDescent="0.3">
      <c r="A10" t="s">
        <v>9</v>
      </c>
      <c r="J10" s="5">
        <v>40422</v>
      </c>
      <c r="K10" s="27">
        <v>43</v>
      </c>
      <c r="L10" s="1">
        <v>40.726317951878372</v>
      </c>
    </row>
    <row r="11" spans="1:12" x14ac:dyDescent="0.25">
      <c r="A11" s="3"/>
      <c r="B11" s="3" t="s">
        <v>14</v>
      </c>
      <c r="C11" s="3" t="s">
        <v>15</v>
      </c>
      <c r="D11" s="3" t="s">
        <v>16</v>
      </c>
      <c r="E11" s="3" t="s">
        <v>17</v>
      </c>
      <c r="F11" s="3" t="s">
        <v>18</v>
      </c>
      <c r="J11" s="5">
        <v>40452</v>
      </c>
      <c r="K11" s="27">
        <v>40</v>
      </c>
      <c r="L11" s="1">
        <v>41.865213260406222</v>
      </c>
    </row>
    <row r="12" spans="1:12" x14ac:dyDescent="0.25">
      <c r="A12" s="1" t="s">
        <v>10</v>
      </c>
      <c r="B12" s="1">
        <v>2</v>
      </c>
      <c r="C12" s="1">
        <v>1375.776005957425</v>
      </c>
      <c r="D12" s="1">
        <v>687.88800297871251</v>
      </c>
      <c r="E12" s="1">
        <v>73.410552012894755</v>
      </c>
      <c r="F12" s="1">
        <v>7.0893941501808063E-13</v>
      </c>
      <c r="J12" s="5">
        <v>40483</v>
      </c>
      <c r="K12" s="27">
        <v>47</v>
      </c>
      <c r="L12" s="1">
        <v>43.004108568934072</v>
      </c>
    </row>
    <row r="13" spans="1:12" x14ac:dyDescent="0.25">
      <c r="A13" s="1" t="s">
        <v>11</v>
      </c>
      <c r="B13" s="1">
        <v>33</v>
      </c>
      <c r="C13" s="1">
        <v>309.22399404257499</v>
      </c>
      <c r="D13" s="1">
        <v>9.3704240618962125</v>
      </c>
      <c r="E13" s="1"/>
      <c r="F13" s="1"/>
      <c r="J13" s="5">
        <v>40513</v>
      </c>
      <c r="K13" s="27">
        <v>48</v>
      </c>
      <c r="L13" s="1">
        <v>50.669722414811382</v>
      </c>
    </row>
    <row r="14" spans="1:12" ht="15.75" thickBot="1" x14ac:dyDescent="0.3">
      <c r="A14" s="2" t="s">
        <v>12</v>
      </c>
      <c r="B14" s="2">
        <v>35</v>
      </c>
      <c r="C14" s="2">
        <v>1685</v>
      </c>
      <c r="D14" s="2"/>
      <c r="E14" s="2"/>
      <c r="F14" s="2"/>
      <c r="J14" s="5">
        <v>40544</v>
      </c>
      <c r="K14" s="27">
        <v>42</v>
      </c>
      <c r="L14" s="1">
        <v>46.420794494517622</v>
      </c>
    </row>
    <row r="15" spans="1:12" ht="15.75" thickBot="1" x14ac:dyDescent="0.3">
      <c r="J15" s="5">
        <v>40575</v>
      </c>
      <c r="K15" s="27">
        <v>36</v>
      </c>
      <c r="L15" s="1">
        <v>40.726317951878372</v>
      </c>
    </row>
    <row r="16" spans="1:12" x14ac:dyDescent="0.25">
      <c r="A16" s="3"/>
      <c r="B16" s="3" t="s">
        <v>19</v>
      </c>
      <c r="C16" s="3" t="s">
        <v>7</v>
      </c>
      <c r="D16" s="3" t="s">
        <v>20</v>
      </c>
      <c r="E16" s="3" t="s">
        <v>21</v>
      </c>
      <c r="F16" s="3" t="s">
        <v>22</v>
      </c>
      <c r="G16" s="3" t="s">
        <v>23</v>
      </c>
      <c r="H16" s="3" t="s">
        <v>24</v>
      </c>
      <c r="I16" s="3" t="s">
        <v>25</v>
      </c>
      <c r="J16" s="5">
        <v>40603</v>
      </c>
      <c r="K16" s="27">
        <v>48</v>
      </c>
      <c r="L16" s="1">
        <v>48.698585111573315</v>
      </c>
    </row>
    <row r="17" spans="1:12" x14ac:dyDescent="0.25">
      <c r="A17" s="1" t="s">
        <v>13</v>
      </c>
      <c r="B17" s="1">
        <v>107.92114115502145</v>
      </c>
      <c r="C17" s="1">
        <v>9.5868356903535119</v>
      </c>
      <c r="D17" s="1">
        <v>11.257222366251057</v>
      </c>
      <c r="E17" s="1">
        <v>7.6965609346616491E-13</v>
      </c>
      <c r="F17" s="1">
        <v>88.41657728886392</v>
      </c>
      <c r="G17" s="1">
        <v>127.42570502117897</v>
      </c>
      <c r="H17" s="1">
        <v>88.41657728886392</v>
      </c>
      <c r="I17" s="1">
        <v>127.42570502117897</v>
      </c>
      <c r="J17" s="5">
        <v>40634</v>
      </c>
      <c r="K17" s="27">
        <v>61</v>
      </c>
      <c r="L17" s="1">
        <v>58.641989574506319</v>
      </c>
    </row>
    <row r="18" spans="1:12" x14ac:dyDescent="0.25">
      <c r="A18" s="1" t="s">
        <v>1</v>
      </c>
      <c r="B18" s="1">
        <v>-1.1388953085278486</v>
      </c>
      <c r="C18" s="1">
        <v>0.17098304985046903</v>
      </c>
      <c r="D18" s="1">
        <v>-6.6608667322512636</v>
      </c>
      <c r="E18" s="1">
        <v>1.3983918986971891E-7</v>
      </c>
      <c r="F18" s="1">
        <v>-1.4867629390531709</v>
      </c>
      <c r="G18" s="1">
        <v>-0.79102767800252627</v>
      </c>
      <c r="H18" s="1">
        <v>-1.4867629390531709</v>
      </c>
      <c r="I18" s="1">
        <v>-0.79102767800252627</v>
      </c>
      <c r="J18" s="5">
        <v>40664</v>
      </c>
      <c r="K18" s="27">
        <v>51</v>
      </c>
      <c r="L18" s="1">
        <v>50.976375728629016</v>
      </c>
    </row>
    <row r="19" spans="1:12" ht="15.75" thickBot="1" x14ac:dyDescent="0.3">
      <c r="A19" s="2" t="s">
        <v>47</v>
      </c>
      <c r="B19" s="2">
        <v>11.082299771460848</v>
      </c>
      <c r="C19" s="2">
        <v>1.1850114919130785</v>
      </c>
      <c r="D19" s="2">
        <v>9.3520610112983977</v>
      </c>
      <c r="E19" s="2">
        <v>8.4304560073763693E-11</v>
      </c>
      <c r="F19" s="2">
        <v>8.6713757635104258</v>
      </c>
      <c r="G19" s="2">
        <v>13.49322377941127</v>
      </c>
      <c r="H19" s="2">
        <v>8.6713757635104258</v>
      </c>
      <c r="I19" s="2">
        <v>13.49322377941127</v>
      </c>
      <c r="J19" s="5">
        <v>40695</v>
      </c>
      <c r="K19" s="27">
        <v>50</v>
      </c>
      <c r="L19" s="1">
        <v>46.420794494517622</v>
      </c>
    </row>
    <row r="20" spans="1:12" x14ac:dyDescent="0.25">
      <c r="J20" s="5">
        <v>40725</v>
      </c>
      <c r="K20" s="27">
        <v>47</v>
      </c>
      <c r="L20" s="1">
        <v>43.004108568934072</v>
      </c>
    </row>
    <row r="21" spans="1:12" x14ac:dyDescent="0.25">
      <c r="J21" s="5">
        <v>40756</v>
      </c>
      <c r="K21" s="27">
        <v>58</v>
      </c>
      <c r="L21" s="1">
        <v>56.364198957450618</v>
      </c>
    </row>
    <row r="22" spans="1:12" x14ac:dyDescent="0.25">
      <c r="J22" s="5">
        <v>40787</v>
      </c>
      <c r="K22" s="27">
        <v>41</v>
      </c>
      <c r="L22" s="1">
        <v>41.865213260406222</v>
      </c>
    </row>
    <row r="23" spans="1:12" x14ac:dyDescent="0.25">
      <c r="A23" t="s">
        <v>27</v>
      </c>
      <c r="J23" s="5">
        <v>40817</v>
      </c>
      <c r="K23" s="27">
        <v>45</v>
      </c>
      <c r="L23" s="1">
        <v>45.281899185989772</v>
      </c>
    </row>
    <row r="24" spans="1:12" ht="15.75" thickBot="1" x14ac:dyDescent="0.3">
      <c r="J24" s="5">
        <v>40848</v>
      </c>
      <c r="K24" s="27">
        <v>53</v>
      </c>
      <c r="L24" s="1">
        <v>50.976375728629016</v>
      </c>
    </row>
    <row r="25" spans="1:12" x14ac:dyDescent="0.25">
      <c r="A25" s="3" t="s">
        <v>28</v>
      </c>
      <c r="B25" s="3" t="s">
        <v>29</v>
      </c>
      <c r="C25" s="3" t="s">
        <v>30</v>
      </c>
      <c r="D25" s="3" t="s">
        <v>31</v>
      </c>
      <c r="J25" s="5">
        <v>40878</v>
      </c>
      <c r="K25" s="27">
        <v>62</v>
      </c>
      <c r="L25" s="1">
        <v>59.780884883034162</v>
      </c>
    </row>
    <row r="26" spans="1:12" x14ac:dyDescent="0.25">
      <c r="A26" s="1">
        <v>1</v>
      </c>
      <c r="B26" s="1">
        <v>40.726317951878372</v>
      </c>
      <c r="C26" s="1">
        <v>4.2736820481216284</v>
      </c>
      <c r="D26" s="1">
        <v>1.4378038362672703</v>
      </c>
      <c r="J26" s="5">
        <v>40909</v>
      </c>
      <c r="K26" s="27">
        <v>39</v>
      </c>
      <c r="L26" s="1">
        <v>39.587422643350536</v>
      </c>
    </row>
    <row r="27" spans="1:12" x14ac:dyDescent="0.25">
      <c r="A27" s="1">
        <v>2</v>
      </c>
      <c r="B27" s="1">
        <v>43.004108568934072</v>
      </c>
      <c r="C27" s="1">
        <v>-2.0041085689340719</v>
      </c>
      <c r="D27" s="1">
        <v>-0.67424645920395576</v>
      </c>
      <c r="J27" s="5">
        <v>40940</v>
      </c>
      <c r="K27" s="27">
        <v>45</v>
      </c>
      <c r="L27" s="1">
        <v>39.587422643350536</v>
      </c>
    </row>
    <row r="28" spans="1:12" x14ac:dyDescent="0.25">
      <c r="A28" s="1">
        <v>3</v>
      </c>
      <c r="B28" s="1">
        <v>47.559689803045472</v>
      </c>
      <c r="C28" s="1">
        <v>-2.5596898030454724</v>
      </c>
      <c r="D28" s="1">
        <v>-0.86116182182775525</v>
      </c>
      <c r="J28" s="5">
        <v>40969</v>
      </c>
      <c r="K28" s="27">
        <v>40</v>
      </c>
      <c r="L28" s="1">
        <v>41.865213260406222</v>
      </c>
    </row>
    <row r="29" spans="1:12" x14ac:dyDescent="0.25">
      <c r="A29" s="1">
        <v>4</v>
      </c>
      <c r="B29" s="1">
        <v>56.364198957450618</v>
      </c>
      <c r="C29" s="1">
        <v>-0.36419895745061837</v>
      </c>
      <c r="D29" s="1">
        <v>-0.12252822093239082</v>
      </c>
      <c r="J29" s="5">
        <v>41000</v>
      </c>
      <c r="K29" s="27">
        <v>53</v>
      </c>
      <c r="L29" s="1">
        <v>55.225303648922768</v>
      </c>
    </row>
    <row r="30" spans="1:12" x14ac:dyDescent="0.25">
      <c r="A30" s="1">
        <v>5</v>
      </c>
      <c r="B30" s="1">
        <v>44.143003877461922</v>
      </c>
      <c r="C30" s="1">
        <v>-4.143003877461922</v>
      </c>
      <c r="D30" s="1">
        <v>-1.393839504579681</v>
      </c>
      <c r="J30" s="5">
        <v>41030</v>
      </c>
      <c r="K30" s="27">
        <v>41</v>
      </c>
      <c r="L30" s="1">
        <v>40.726317951878372</v>
      </c>
    </row>
    <row r="31" spans="1:12" x14ac:dyDescent="0.25">
      <c r="A31" s="1">
        <v>6</v>
      </c>
      <c r="B31" s="1">
        <v>45.281899185989772</v>
      </c>
      <c r="C31" s="1">
        <v>1.7181008140102279</v>
      </c>
      <c r="D31" s="1">
        <v>0.57802426892369541</v>
      </c>
      <c r="J31" s="5">
        <v>41061</v>
      </c>
      <c r="K31" s="27">
        <v>42</v>
      </c>
      <c r="L31" s="1">
        <v>41.865213260406222</v>
      </c>
    </row>
    <row r="32" spans="1:12" x14ac:dyDescent="0.25">
      <c r="A32" s="1">
        <v>7</v>
      </c>
      <c r="B32" s="1">
        <v>49.837480420101166</v>
      </c>
      <c r="C32" s="1">
        <v>-4.8374804201011656</v>
      </c>
      <c r="D32" s="1">
        <v>-1.627483707859428</v>
      </c>
      <c r="J32" s="5">
        <v>41091</v>
      </c>
      <c r="K32" s="27">
        <v>40</v>
      </c>
      <c r="L32" s="1">
        <v>44.143003877461922</v>
      </c>
    </row>
    <row r="33" spans="1:12" x14ac:dyDescent="0.25">
      <c r="A33" s="1">
        <v>8</v>
      </c>
      <c r="B33" s="1">
        <v>58.641989574506319</v>
      </c>
      <c r="C33" s="1">
        <v>3.3580104254936813</v>
      </c>
      <c r="D33" s="1">
        <v>1.1297425071952603</v>
      </c>
      <c r="J33" s="5">
        <v>41122</v>
      </c>
      <c r="K33" s="27">
        <v>58</v>
      </c>
      <c r="L33" s="1">
        <v>57.503094265978469</v>
      </c>
    </row>
    <row r="34" spans="1:12" x14ac:dyDescent="0.25">
      <c r="A34" s="1">
        <v>9</v>
      </c>
      <c r="B34" s="1">
        <v>40.726317951878372</v>
      </c>
      <c r="C34" s="1">
        <v>2.2736820481216284</v>
      </c>
      <c r="D34" s="1">
        <v>0.76493963154749478</v>
      </c>
      <c r="J34" s="5">
        <v>41153</v>
      </c>
      <c r="K34" s="27">
        <v>44</v>
      </c>
      <c r="L34" s="1">
        <v>45.281899185989772</v>
      </c>
    </row>
    <row r="35" spans="1:12" x14ac:dyDescent="0.25">
      <c r="A35" s="1">
        <v>10</v>
      </c>
      <c r="B35" s="1">
        <v>41.865213260406222</v>
      </c>
      <c r="C35" s="1">
        <v>-1.8652132604062217</v>
      </c>
      <c r="D35" s="1">
        <v>-0.62751761854800592</v>
      </c>
      <c r="J35" s="5">
        <v>41183</v>
      </c>
      <c r="K35" s="27">
        <v>44</v>
      </c>
      <c r="L35" s="1">
        <v>39.587422643350536</v>
      </c>
    </row>
    <row r="36" spans="1:12" x14ac:dyDescent="0.25">
      <c r="A36" s="1">
        <v>11</v>
      </c>
      <c r="B36" s="1">
        <v>43.004108568934072</v>
      </c>
      <c r="C36" s="1">
        <v>3.9958914310659281</v>
      </c>
      <c r="D36" s="1">
        <v>1.3443461549553706</v>
      </c>
      <c r="J36" s="5">
        <v>41214</v>
      </c>
      <c r="K36" s="27">
        <v>52</v>
      </c>
      <c r="L36" s="1">
        <v>49.837480420101166</v>
      </c>
    </row>
    <row r="37" spans="1:12" ht="15.75" thickBot="1" x14ac:dyDescent="0.3">
      <c r="A37" s="1">
        <v>12</v>
      </c>
      <c r="B37" s="1">
        <v>50.669722414811382</v>
      </c>
      <c r="C37" s="1">
        <v>-2.6697224148113818</v>
      </c>
      <c r="D37" s="1">
        <v>-0.89818032473230935</v>
      </c>
      <c r="J37" s="5">
        <v>41244</v>
      </c>
      <c r="K37" s="27">
        <v>47</v>
      </c>
      <c r="L37" s="2">
        <v>51.808617723339218</v>
      </c>
    </row>
    <row r="38" spans="1:12" x14ac:dyDescent="0.25">
      <c r="A38" s="1">
        <v>13</v>
      </c>
      <c r="B38" s="1">
        <v>46.420794494517622</v>
      </c>
      <c r="C38" s="1">
        <v>-4.4207944945176223</v>
      </c>
      <c r="D38" s="1">
        <v>-1.4872971858915807</v>
      </c>
    </row>
    <row r="39" spans="1:12" x14ac:dyDescent="0.25">
      <c r="A39" s="1">
        <v>14</v>
      </c>
      <c r="B39" s="1">
        <v>40.726317951878372</v>
      </c>
      <c r="C39" s="1">
        <v>-4.7263179518783716</v>
      </c>
      <c r="D39" s="1">
        <v>-1.5900850849717192</v>
      </c>
    </row>
    <row r="40" spans="1:12" x14ac:dyDescent="0.25">
      <c r="A40" s="1">
        <v>15</v>
      </c>
      <c r="B40" s="1">
        <v>48.698585111573315</v>
      </c>
      <c r="C40" s="1">
        <v>-0.69858511157331549</v>
      </c>
      <c r="D40" s="1">
        <v>-0.23502645776392725</v>
      </c>
    </row>
    <row r="41" spans="1:12" x14ac:dyDescent="0.25">
      <c r="A41" s="1">
        <v>16</v>
      </c>
      <c r="B41" s="1">
        <v>58.641989574506319</v>
      </c>
      <c r="C41" s="1">
        <v>2.3580104254936813</v>
      </c>
      <c r="D41" s="1">
        <v>0.79331040483537252</v>
      </c>
    </row>
    <row r="42" spans="1:12" x14ac:dyDescent="0.25">
      <c r="A42" s="1">
        <v>17</v>
      </c>
      <c r="B42" s="1">
        <v>50.976375728629016</v>
      </c>
      <c r="C42" s="1">
        <v>2.3624271370984218E-2</v>
      </c>
      <c r="D42" s="1">
        <v>7.9479632840607269E-3</v>
      </c>
    </row>
    <row r="43" spans="1:12" x14ac:dyDescent="0.25">
      <c r="A43" s="1">
        <v>18</v>
      </c>
      <c r="B43" s="1">
        <v>46.420794494517622</v>
      </c>
      <c r="C43" s="1">
        <v>3.5792055054823777</v>
      </c>
      <c r="D43" s="1">
        <v>1.2041596329875208</v>
      </c>
    </row>
    <row r="44" spans="1:12" x14ac:dyDescent="0.25">
      <c r="A44" s="1">
        <v>19</v>
      </c>
      <c r="B44" s="1">
        <v>43.004108568934072</v>
      </c>
      <c r="C44" s="1">
        <v>3.9958914310659281</v>
      </c>
      <c r="D44" s="1">
        <v>1.3443461549553706</v>
      </c>
    </row>
    <row r="45" spans="1:12" x14ac:dyDescent="0.25">
      <c r="A45" s="1">
        <v>20</v>
      </c>
      <c r="B45" s="1">
        <v>56.364198957450618</v>
      </c>
      <c r="C45" s="1">
        <v>1.6358010425493816</v>
      </c>
      <c r="D45" s="1">
        <v>0.55033598378738458</v>
      </c>
    </row>
    <row r="46" spans="1:12" x14ac:dyDescent="0.25">
      <c r="A46" s="1">
        <v>21</v>
      </c>
      <c r="B46" s="1">
        <v>41.865213260406222</v>
      </c>
      <c r="C46" s="1">
        <v>-0.86521326040622171</v>
      </c>
      <c r="D46" s="1">
        <v>-0.29108551618811818</v>
      </c>
    </row>
    <row r="47" spans="1:12" x14ac:dyDescent="0.25">
      <c r="A47" s="1">
        <v>22</v>
      </c>
      <c r="B47" s="1">
        <v>45.281899185989772</v>
      </c>
      <c r="C47" s="1">
        <v>-0.28189918598977215</v>
      </c>
      <c r="D47" s="1">
        <v>-9.4839935796080049E-2</v>
      </c>
    </row>
    <row r="48" spans="1:12" x14ac:dyDescent="0.25">
      <c r="A48" s="1">
        <v>23</v>
      </c>
      <c r="B48" s="1">
        <v>50.976375728629016</v>
      </c>
      <c r="C48" s="1">
        <v>2.0236242713709842</v>
      </c>
      <c r="D48" s="1">
        <v>0.68081216800383615</v>
      </c>
    </row>
    <row r="49" spans="1:4" x14ac:dyDescent="0.25">
      <c r="A49" s="1">
        <v>24</v>
      </c>
      <c r="B49" s="1">
        <v>59.780884883034162</v>
      </c>
      <c r="C49" s="1">
        <v>2.2191151169658383</v>
      </c>
      <c r="D49" s="1">
        <v>0.74658156417942512</v>
      </c>
    </row>
    <row r="50" spans="1:4" x14ac:dyDescent="0.25">
      <c r="A50" s="1">
        <v>25</v>
      </c>
      <c r="B50" s="1">
        <v>39.587422643350536</v>
      </c>
      <c r="C50" s="1">
        <v>-0.58742264335053562</v>
      </c>
      <c r="D50" s="1">
        <v>-0.19762783487622321</v>
      </c>
    </row>
    <row r="51" spans="1:4" x14ac:dyDescent="0.25">
      <c r="A51" s="1">
        <v>26</v>
      </c>
      <c r="B51" s="1">
        <v>39.587422643350536</v>
      </c>
      <c r="C51" s="1">
        <v>5.4125773566494644</v>
      </c>
      <c r="D51" s="1">
        <v>1.820964779283103</v>
      </c>
    </row>
    <row r="52" spans="1:4" x14ac:dyDescent="0.25">
      <c r="A52" s="1">
        <v>27</v>
      </c>
      <c r="B52" s="1">
        <v>41.865213260406222</v>
      </c>
      <c r="C52" s="1">
        <v>-1.8652132604062217</v>
      </c>
      <c r="D52" s="1">
        <v>-0.62751761854800592</v>
      </c>
    </row>
    <row r="53" spans="1:4" x14ac:dyDescent="0.25">
      <c r="A53" s="1">
        <v>28</v>
      </c>
      <c r="B53" s="1">
        <v>55.225303648922768</v>
      </c>
      <c r="C53" s="1">
        <v>-2.2253036489227682</v>
      </c>
      <c r="D53" s="1">
        <v>-0.74866358499621632</v>
      </c>
    </row>
    <row r="54" spans="1:4" x14ac:dyDescent="0.25">
      <c r="A54" s="1">
        <v>29</v>
      </c>
      <c r="B54" s="1">
        <v>40.726317951878372</v>
      </c>
      <c r="C54" s="1">
        <v>0.27368204812162844</v>
      </c>
      <c r="D54" s="1">
        <v>9.2075426827719409E-2</v>
      </c>
    </row>
    <row r="55" spans="1:4" x14ac:dyDescent="0.25">
      <c r="A55" s="1">
        <v>30</v>
      </c>
      <c r="B55" s="1">
        <v>41.865213260406222</v>
      </c>
      <c r="C55" s="1">
        <v>0.13478673959377829</v>
      </c>
      <c r="D55" s="1">
        <v>4.5346586171769551E-2</v>
      </c>
    </row>
    <row r="56" spans="1:4" x14ac:dyDescent="0.25">
      <c r="A56" s="1">
        <v>31</v>
      </c>
      <c r="B56" s="1">
        <v>44.143003877461922</v>
      </c>
      <c r="C56" s="1">
        <v>-4.143003877461922</v>
      </c>
      <c r="D56" s="1">
        <v>-1.393839504579681</v>
      </c>
    </row>
    <row r="57" spans="1:4" x14ac:dyDescent="0.25">
      <c r="A57" s="1">
        <v>32</v>
      </c>
      <c r="B57" s="1">
        <v>57.503094265978469</v>
      </c>
      <c r="C57" s="1">
        <v>0.49690573402153149</v>
      </c>
      <c r="D57" s="1">
        <v>0.16717504077154702</v>
      </c>
    </row>
    <row r="58" spans="1:4" x14ac:dyDescent="0.25">
      <c r="A58" s="1">
        <v>33</v>
      </c>
      <c r="B58" s="1">
        <v>45.281899185989772</v>
      </c>
      <c r="C58" s="1">
        <v>-1.2818991859897721</v>
      </c>
      <c r="D58" s="1">
        <v>-0.43127203815596776</v>
      </c>
    </row>
    <row r="59" spans="1:4" x14ac:dyDescent="0.25">
      <c r="A59" s="1">
        <v>34</v>
      </c>
      <c r="B59" s="1">
        <v>39.587422643350536</v>
      </c>
      <c r="C59" s="1">
        <v>4.4125773566494644</v>
      </c>
      <c r="D59" s="1">
        <v>1.4845326769232152</v>
      </c>
    </row>
    <row r="60" spans="1:4" x14ac:dyDescent="0.25">
      <c r="A60" s="1">
        <v>35</v>
      </c>
      <c r="B60" s="1">
        <v>49.837480420101166</v>
      </c>
      <c r="C60" s="1">
        <v>2.1625195798988344</v>
      </c>
      <c r="D60" s="1">
        <v>0.72754100865978599</v>
      </c>
    </row>
    <row r="61" spans="1:4" ht="15.75" thickBot="1" x14ac:dyDescent="0.3">
      <c r="A61" s="2">
        <v>36</v>
      </c>
      <c r="B61" s="2">
        <v>51.808617723339218</v>
      </c>
      <c r="C61" s="2">
        <v>-4.8086177233392178</v>
      </c>
      <c r="D61" s="2">
        <v>-1.6177733701080299</v>
      </c>
    </row>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7" tint="-0.499984740745262"/>
  </sheetPr>
  <dimension ref="A1:F31"/>
  <sheetViews>
    <sheetView topLeftCell="D1" workbookViewId="0">
      <selection activeCell="H10" sqref="H10"/>
    </sheetView>
  </sheetViews>
  <sheetFormatPr defaultRowHeight="15" outlineLevelCol="1" x14ac:dyDescent="0.25"/>
  <cols>
    <col min="1" max="1" width="21" hidden="1" customWidth="1" outlineLevel="1"/>
    <col min="2" max="2" width="11.85546875" hidden="1" customWidth="1" outlineLevel="1"/>
    <col min="3" max="3" width="9.140625" hidden="1" customWidth="1" outlineLevel="1"/>
    <col min="4" max="4" width="11.140625" customWidth="1" collapsed="1"/>
    <col min="5" max="5" width="11.85546875" bestFit="1" customWidth="1"/>
  </cols>
  <sheetData>
    <row r="1" spans="1:6" ht="45" x14ac:dyDescent="0.25">
      <c r="A1" s="30" t="s">
        <v>57</v>
      </c>
      <c r="B1" t="s">
        <v>55</v>
      </c>
      <c r="C1" t="s">
        <v>54</v>
      </c>
      <c r="D1" s="30" t="s">
        <v>57</v>
      </c>
      <c r="E1" s="30" t="s">
        <v>55</v>
      </c>
      <c r="F1" s="30" t="s">
        <v>56</v>
      </c>
    </row>
    <row r="2" spans="1:6" x14ac:dyDescent="0.25">
      <c r="A2">
        <f ca="1">ROUND((B2-RAND()*4*C2)*1000+RANDBETWEEN(-500,500),0)</f>
        <v>33758</v>
      </c>
      <c r="B2">
        <v>34</v>
      </c>
      <c r="C2">
        <f ca="1">RANDBETWEEN(0,1)</f>
        <v>0</v>
      </c>
      <c r="D2">
        <v>31325</v>
      </c>
      <c r="E2">
        <v>34</v>
      </c>
      <c r="F2" t="s">
        <v>54</v>
      </c>
    </row>
    <row r="3" spans="1:6" x14ac:dyDescent="0.25">
      <c r="A3">
        <f t="shared" ref="A3:A31" ca="1" si="0">ROUND((B3-RAND()*4*C3)*1000+RANDBETWEEN(-500,500),0)</f>
        <v>50170</v>
      </c>
      <c r="B3">
        <v>50</v>
      </c>
      <c r="C3">
        <f t="shared" ref="C3:C31" ca="1" si="1">RANDBETWEEN(0,1)</f>
        <v>0</v>
      </c>
      <c r="D3">
        <v>49577</v>
      </c>
      <c r="E3">
        <v>50</v>
      </c>
      <c r="F3" t="s">
        <v>58</v>
      </c>
    </row>
    <row r="4" spans="1:6" x14ac:dyDescent="0.25">
      <c r="A4">
        <f t="shared" ca="1" si="0"/>
        <v>49155</v>
      </c>
      <c r="B4">
        <v>49</v>
      </c>
      <c r="C4">
        <f t="shared" ca="1" si="1"/>
        <v>0</v>
      </c>
      <c r="D4">
        <v>47766</v>
      </c>
      <c r="E4">
        <v>49</v>
      </c>
      <c r="F4" t="s">
        <v>54</v>
      </c>
    </row>
    <row r="5" spans="1:6" x14ac:dyDescent="0.25">
      <c r="A5">
        <f t="shared" ca="1" si="0"/>
        <v>35182</v>
      </c>
      <c r="B5">
        <v>39</v>
      </c>
      <c r="C5">
        <f t="shared" ca="1" si="1"/>
        <v>1</v>
      </c>
      <c r="D5">
        <v>38579</v>
      </c>
      <c r="E5">
        <v>39</v>
      </c>
      <c r="F5" t="s">
        <v>54</v>
      </c>
    </row>
    <row r="6" spans="1:6" x14ac:dyDescent="0.25">
      <c r="A6">
        <f t="shared" ca="1" si="0"/>
        <v>39200</v>
      </c>
      <c r="B6">
        <v>39</v>
      </c>
      <c r="C6">
        <f t="shared" ca="1" si="1"/>
        <v>0</v>
      </c>
      <c r="D6">
        <v>39275</v>
      </c>
      <c r="E6">
        <v>39</v>
      </c>
      <c r="F6" t="s">
        <v>58</v>
      </c>
    </row>
    <row r="7" spans="1:6" x14ac:dyDescent="0.25">
      <c r="A7">
        <f t="shared" ca="1" si="0"/>
        <v>50800</v>
      </c>
      <c r="B7">
        <v>53</v>
      </c>
      <c r="C7">
        <f t="shared" ca="1" si="1"/>
        <v>1</v>
      </c>
      <c r="D7">
        <v>53011</v>
      </c>
      <c r="E7">
        <v>53</v>
      </c>
      <c r="F7" t="s">
        <v>58</v>
      </c>
    </row>
    <row r="8" spans="1:6" x14ac:dyDescent="0.25">
      <c r="A8">
        <f t="shared" ca="1" si="0"/>
        <v>52430</v>
      </c>
      <c r="B8">
        <v>52</v>
      </c>
      <c r="C8">
        <f t="shared" ca="1" si="1"/>
        <v>0</v>
      </c>
      <c r="D8">
        <v>49560</v>
      </c>
      <c r="E8">
        <v>52</v>
      </c>
      <c r="F8" t="s">
        <v>54</v>
      </c>
    </row>
    <row r="9" spans="1:6" x14ac:dyDescent="0.25">
      <c r="A9">
        <f t="shared" ca="1" si="0"/>
        <v>20635</v>
      </c>
      <c r="B9">
        <v>21</v>
      </c>
      <c r="C9">
        <f t="shared" ca="1" si="1"/>
        <v>0</v>
      </c>
      <c r="D9">
        <v>20648</v>
      </c>
      <c r="E9">
        <v>21</v>
      </c>
      <c r="F9" t="s">
        <v>58</v>
      </c>
    </row>
    <row r="10" spans="1:6" x14ac:dyDescent="0.25">
      <c r="A10">
        <f t="shared" ca="1" si="0"/>
        <v>54074</v>
      </c>
      <c r="B10">
        <v>57</v>
      </c>
      <c r="C10">
        <f t="shared" ca="1" si="1"/>
        <v>1</v>
      </c>
      <c r="D10">
        <v>53595</v>
      </c>
      <c r="E10">
        <v>57</v>
      </c>
      <c r="F10" t="s">
        <v>54</v>
      </c>
    </row>
    <row r="11" spans="1:6" x14ac:dyDescent="0.25">
      <c r="A11">
        <f t="shared" ca="1" si="0"/>
        <v>53847</v>
      </c>
      <c r="B11">
        <v>54</v>
      </c>
      <c r="C11">
        <f t="shared" ca="1" si="1"/>
        <v>0</v>
      </c>
      <c r="D11">
        <v>53349</v>
      </c>
      <c r="E11">
        <v>54</v>
      </c>
      <c r="F11" t="s">
        <v>54</v>
      </c>
    </row>
    <row r="12" spans="1:6" x14ac:dyDescent="0.25">
      <c r="A12">
        <f t="shared" ca="1" si="0"/>
        <v>38241</v>
      </c>
      <c r="B12">
        <v>41</v>
      </c>
      <c r="C12">
        <f t="shared" ca="1" si="1"/>
        <v>1</v>
      </c>
      <c r="D12">
        <v>41021</v>
      </c>
      <c r="E12">
        <v>41</v>
      </c>
      <c r="F12" t="s">
        <v>58</v>
      </c>
    </row>
    <row r="13" spans="1:6" x14ac:dyDescent="0.25">
      <c r="A13">
        <f t="shared" ca="1" si="0"/>
        <v>34042</v>
      </c>
      <c r="B13">
        <v>36</v>
      </c>
      <c r="C13">
        <f t="shared" ca="1" si="1"/>
        <v>1</v>
      </c>
      <c r="D13">
        <v>34340</v>
      </c>
      <c r="E13">
        <v>36</v>
      </c>
      <c r="F13" t="s">
        <v>54</v>
      </c>
    </row>
    <row r="14" spans="1:6" x14ac:dyDescent="0.25">
      <c r="A14">
        <f t="shared" ca="1" si="0"/>
        <v>22983</v>
      </c>
      <c r="B14">
        <v>23</v>
      </c>
      <c r="C14">
        <f t="shared" ca="1" si="1"/>
        <v>0</v>
      </c>
      <c r="D14">
        <v>19098</v>
      </c>
      <c r="E14">
        <v>23</v>
      </c>
      <c r="F14" t="s">
        <v>54</v>
      </c>
    </row>
    <row r="15" spans="1:6" x14ac:dyDescent="0.25">
      <c r="A15">
        <f t="shared" ca="1" si="0"/>
        <v>35755</v>
      </c>
      <c r="B15">
        <v>36</v>
      </c>
      <c r="C15">
        <f t="shared" ca="1" si="1"/>
        <v>0</v>
      </c>
      <c r="D15">
        <v>35863</v>
      </c>
      <c r="E15">
        <v>36</v>
      </c>
      <c r="F15" t="s">
        <v>54</v>
      </c>
    </row>
    <row r="16" spans="1:6" x14ac:dyDescent="0.25">
      <c r="A16">
        <f t="shared" ca="1" si="0"/>
        <v>55079</v>
      </c>
      <c r="B16">
        <v>55</v>
      </c>
      <c r="C16">
        <f t="shared" ca="1" si="1"/>
        <v>0</v>
      </c>
      <c r="D16">
        <v>55380</v>
      </c>
      <c r="E16">
        <v>55</v>
      </c>
      <c r="F16" t="s">
        <v>58</v>
      </c>
    </row>
    <row r="17" spans="1:6" x14ac:dyDescent="0.25">
      <c r="A17">
        <f t="shared" ca="1" si="0"/>
        <v>32354</v>
      </c>
      <c r="B17">
        <v>33</v>
      </c>
      <c r="C17">
        <f t="shared" ca="1" si="1"/>
        <v>1</v>
      </c>
      <c r="D17">
        <v>33036</v>
      </c>
      <c r="E17">
        <v>33</v>
      </c>
      <c r="F17" t="s">
        <v>58</v>
      </c>
    </row>
    <row r="18" spans="1:6" x14ac:dyDescent="0.25">
      <c r="A18">
        <f t="shared" ca="1" si="0"/>
        <v>60050</v>
      </c>
      <c r="B18">
        <v>60</v>
      </c>
      <c r="C18">
        <f t="shared" ca="1" si="1"/>
        <v>0</v>
      </c>
      <c r="D18">
        <v>58233</v>
      </c>
      <c r="E18">
        <v>60</v>
      </c>
      <c r="F18" t="s">
        <v>54</v>
      </c>
    </row>
    <row r="19" spans="1:6" x14ac:dyDescent="0.25">
      <c r="A19">
        <f t="shared" ca="1" si="0"/>
        <v>53965</v>
      </c>
      <c r="B19">
        <v>54</v>
      </c>
      <c r="C19">
        <f t="shared" ca="1" si="1"/>
        <v>0</v>
      </c>
      <c r="D19">
        <v>54263</v>
      </c>
      <c r="E19">
        <v>54</v>
      </c>
      <c r="F19" t="s">
        <v>54</v>
      </c>
    </row>
    <row r="20" spans="1:6" x14ac:dyDescent="0.25">
      <c r="A20">
        <f t="shared" ca="1" si="0"/>
        <v>33846</v>
      </c>
      <c r="B20">
        <v>34</v>
      </c>
      <c r="C20">
        <f t="shared" ca="1" si="1"/>
        <v>0</v>
      </c>
      <c r="D20">
        <v>32726</v>
      </c>
      <c r="E20">
        <v>34</v>
      </c>
      <c r="F20" t="s">
        <v>54</v>
      </c>
    </row>
    <row r="21" spans="1:6" x14ac:dyDescent="0.25">
      <c r="A21">
        <f t="shared" ca="1" si="0"/>
        <v>55944</v>
      </c>
      <c r="B21">
        <v>59</v>
      </c>
      <c r="C21">
        <f t="shared" ca="1" si="1"/>
        <v>1</v>
      </c>
      <c r="D21">
        <v>57437</v>
      </c>
      <c r="E21">
        <v>59</v>
      </c>
      <c r="F21" t="s">
        <v>54</v>
      </c>
    </row>
    <row r="22" spans="1:6" x14ac:dyDescent="0.25">
      <c r="A22">
        <f t="shared" ca="1" si="0"/>
        <v>59343</v>
      </c>
      <c r="B22">
        <v>59</v>
      </c>
      <c r="C22">
        <f t="shared" ca="1" si="1"/>
        <v>0</v>
      </c>
      <c r="D22">
        <v>58775</v>
      </c>
      <c r="E22">
        <v>59</v>
      </c>
      <c r="F22" t="s">
        <v>58</v>
      </c>
    </row>
    <row r="23" spans="1:6" x14ac:dyDescent="0.25">
      <c r="A23">
        <f t="shared" ca="1" si="0"/>
        <v>33917</v>
      </c>
      <c r="B23">
        <v>37</v>
      </c>
      <c r="C23">
        <f t="shared" ca="1" si="1"/>
        <v>1</v>
      </c>
      <c r="D23">
        <v>36320</v>
      </c>
      <c r="E23">
        <v>37</v>
      </c>
      <c r="F23" t="s">
        <v>54</v>
      </c>
    </row>
    <row r="24" spans="1:6" x14ac:dyDescent="0.25">
      <c r="A24">
        <f t="shared" ca="1" si="0"/>
        <v>31103</v>
      </c>
      <c r="B24">
        <v>31</v>
      </c>
      <c r="C24">
        <f t="shared" ca="1" si="1"/>
        <v>0</v>
      </c>
      <c r="D24">
        <v>31269</v>
      </c>
      <c r="E24">
        <v>31</v>
      </c>
      <c r="F24" t="s">
        <v>58</v>
      </c>
    </row>
    <row r="25" spans="1:6" x14ac:dyDescent="0.25">
      <c r="A25">
        <f t="shared" ca="1" si="0"/>
        <v>58322</v>
      </c>
      <c r="B25">
        <v>60</v>
      </c>
      <c r="C25">
        <f ca="1">RANDBETWEEN(0,1)</f>
        <v>1</v>
      </c>
      <c r="D25">
        <v>58674</v>
      </c>
      <c r="E25">
        <v>60</v>
      </c>
      <c r="F25" t="s">
        <v>54</v>
      </c>
    </row>
    <row r="26" spans="1:6" x14ac:dyDescent="0.25">
      <c r="A26">
        <f t="shared" ca="1" si="0"/>
        <v>48719</v>
      </c>
      <c r="B26">
        <v>49</v>
      </c>
      <c r="C26">
        <f t="shared" ca="1" si="1"/>
        <v>0</v>
      </c>
      <c r="D26">
        <v>49402</v>
      </c>
      <c r="E26">
        <v>49</v>
      </c>
      <c r="F26" t="s">
        <v>58</v>
      </c>
    </row>
    <row r="27" spans="1:6" x14ac:dyDescent="0.25">
      <c r="A27">
        <f t="shared" ca="1" si="0"/>
        <v>51614</v>
      </c>
      <c r="B27">
        <v>55</v>
      </c>
      <c r="C27">
        <f t="shared" ca="1" si="1"/>
        <v>1</v>
      </c>
      <c r="D27">
        <v>54513</v>
      </c>
      <c r="E27">
        <v>55</v>
      </c>
      <c r="F27" t="s">
        <v>58</v>
      </c>
    </row>
    <row r="28" spans="1:6" x14ac:dyDescent="0.25">
      <c r="A28">
        <f t="shared" ca="1" si="0"/>
        <v>49240</v>
      </c>
      <c r="B28">
        <v>49</v>
      </c>
      <c r="C28">
        <f t="shared" ca="1" si="1"/>
        <v>0</v>
      </c>
      <c r="D28">
        <v>48987</v>
      </c>
      <c r="E28">
        <v>49</v>
      </c>
      <c r="F28" t="s">
        <v>54</v>
      </c>
    </row>
    <row r="29" spans="1:6" x14ac:dyDescent="0.25">
      <c r="A29">
        <f t="shared" ca="1" si="0"/>
        <v>49505</v>
      </c>
      <c r="B29">
        <v>52</v>
      </c>
      <c r="C29">
        <f t="shared" ca="1" si="1"/>
        <v>1</v>
      </c>
      <c r="D29">
        <v>51775</v>
      </c>
      <c r="E29">
        <v>52</v>
      </c>
      <c r="F29" t="s">
        <v>58</v>
      </c>
    </row>
    <row r="30" spans="1:6" x14ac:dyDescent="0.25">
      <c r="A30">
        <f t="shared" ca="1" si="0"/>
        <v>30790</v>
      </c>
      <c r="B30">
        <v>31</v>
      </c>
      <c r="C30">
        <f t="shared" ca="1" si="1"/>
        <v>0</v>
      </c>
      <c r="D30">
        <v>31322</v>
      </c>
      <c r="E30">
        <v>31</v>
      </c>
      <c r="F30" t="s">
        <v>58</v>
      </c>
    </row>
    <row r="31" spans="1:6" x14ac:dyDescent="0.25">
      <c r="A31">
        <f t="shared" ca="1" si="0"/>
        <v>42107</v>
      </c>
      <c r="B31">
        <v>42</v>
      </c>
      <c r="C31">
        <f t="shared" ca="1" si="1"/>
        <v>1</v>
      </c>
      <c r="D31">
        <v>41946</v>
      </c>
      <c r="E31">
        <v>42</v>
      </c>
      <c r="F31" t="s">
        <v>58</v>
      </c>
    </row>
  </sheetData>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7" tint="-0.499984740745262"/>
  </sheetPr>
  <dimension ref="A1:L37"/>
  <sheetViews>
    <sheetView workbookViewId="0">
      <selection activeCell="E16" sqref="E16"/>
    </sheetView>
  </sheetViews>
  <sheetFormatPr defaultRowHeight="15" outlineLevelCol="1" x14ac:dyDescent="0.25"/>
  <cols>
    <col min="1" max="1" width="9.7109375" bestFit="1" customWidth="1"/>
    <col min="4" max="4" width="15.7109375" bestFit="1" customWidth="1"/>
    <col min="5" max="5" width="21.42578125" bestFit="1" customWidth="1"/>
    <col min="6" max="7" width="9.140625" hidden="1" customWidth="1" outlineLevel="1"/>
    <col min="8" max="8" width="0" hidden="1" customWidth="1" outlineLevel="1"/>
    <col min="9" max="9" width="9.140625" collapsed="1"/>
    <col min="12" max="12" width="15.7109375" bestFit="1" customWidth="1"/>
  </cols>
  <sheetData>
    <row r="1" spans="1:12" x14ac:dyDescent="0.25">
      <c r="A1" s="11" t="s">
        <v>26</v>
      </c>
      <c r="B1" s="11" t="s">
        <v>0</v>
      </c>
      <c r="C1" s="11" t="s">
        <v>1</v>
      </c>
      <c r="D1" s="11" t="s">
        <v>47</v>
      </c>
      <c r="E1" s="11" t="s">
        <v>45</v>
      </c>
      <c r="F1" s="11" t="s">
        <v>0</v>
      </c>
      <c r="G1" s="11" t="s">
        <v>1</v>
      </c>
      <c r="H1" s="11" t="s">
        <v>47</v>
      </c>
      <c r="J1" s="16" t="s">
        <v>51</v>
      </c>
      <c r="K1" s="16" t="s">
        <v>52</v>
      </c>
      <c r="L1" s="16" t="s">
        <v>47</v>
      </c>
    </row>
    <row r="2" spans="1:12" x14ac:dyDescent="0.25">
      <c r="A2" s="5">
        <v>40179</v>
      </c>
      <c r="B2">
        <v>104</v>
      </c>
      <c r="C2">
        <v>43</v>
      </c>
      <c r="D2">
        <v>0</v>
      </c>
      <c r="F2">
        <f ca="1">ROUND(EXP(1.1*H2)*100000*(1+RAND())*G2^-2,0)</f>
        <v>85</v>
      </c>
      <c r="G2">
        <f ca="1">40+RANDBETWEEN(0,10)</f>
        <v>45</v>
      </c>
      <c r="H2">
        <v>0</v>
      </c>
      <c r="J2" s="17">
        <f>LN(B2)</f>
        <v>4.6443908991413725</v>
      </c>
      <c r="K2" s="17">
        <f>LN(C2)</f>
        <v>3.7612001156935624</v>
      </c>
      <c r="L2" s="17">
        <v>0</v>
      </c>
    </row>
    <row r="3" spans="1:12" x14ac:dyDescent="0.25">
      <c r="A3" s="5">
        <v>40210</v>
      </c>
      <c r="B3">
        <v>56</v>
      </c>
      <c r="C3">
        <v>43</v>
      </c>
      <c r="D3">
        <v>0</v>
      </c>
      <c r="F3">
        <f t="shared" ref="F3:F37" ca="1" si="0">ROUND(EXP(1.1*H3)*100000*(1+RAND())*G3^-2,0)</f>
        <v>59</v>
      </c>
      <c r="G3">
        <f t="shared" ref="G3:G37" ca="1" si="1">40+RANDBETWEEN(0,10)</f>
        <v>42</v>
      </c>
      <c r="H3">
        <v>0</v>
      </c>
      <c r="J3" s="17">
        <f t="shared" ref="J3:J37" si="2">LN(B3)</f>
        <v>4.0253516907351496</v>
      </c>
      <c r="K3" s="17">
        <f t="shared" ref="K3:K37" si="3">LN(C3)</f>
        <v>3.7612001156935624</v>
      </c>
      <c r="L3" s="17">
        <v>0</v>
      </c>
    </row>
    <row r="4" spans="1:12" x14ac:dyDescent="0.25">
      <c r="A4" s="5">
        <v>40238</v>
      </c>
      <c r="B4">
        <v>65</v>
      </c>
      <c r="C4">
        <v>46</v>
      </c>
      <c r="D4">
        <v>0</v>
      </c>
      <c r="F4">
        <f t="shared" ca="1" si="0"/>
        <v>117</v>
      </c>
      <c r="G4">
        <f t="shared" ca="1" si="1"/>
        <v>41</v>
      </c>
      <c r="H4">
        <v>0</v>
      </c>
      <c r="J4" s="17">
        <f t="shared" si="2"/>
        <v>4.1743872698956368</v>
      </c>
      <c r="K4" s="17">
        <f t="shared" si="3"/>
        <v>3.8286413964890951</v>
      </c>
      <c r="L4" s="17">
        <v>0</v>
      </c>
    </row>
    <row r="5" spans="1:12" x14ac:dyDescent="0.25">
      <c r="A5" s="5">
        <v>40269</v>
      </c>
      <c r="B5">
        <v>251</v>
      </c>
      <c r="C5">
        <v>40</v>
      </c>
      <c r="D5">
        <v>1</v>
      </c>
      <c r="F5">
        <f t="shared" ca="1" si="0"/>
        <v>196</v>
      </c>
      <c r="G5">
        <f t="shared" ca="1" si="1"/>
        <v>50</v>
      </c>
      <c r="H5">
        <v>1</v>
      </c>
      <c r="J5" s="17">
        <f t="shared" si="2"/>
        <v>5.5254529391317835</v>
      </c>
      <c r="K5" s="17">
        <f t="shared" si="3"/>
        <v>3.6888794541139363</v>
      </c>
      <c r="L5" s="17">
        <v>1</v>
      </c>
    </row>
    <row r="6" spans="1:12" x14ac:dyDescent="0.25">
      <c r="A6" s="5">
        <v>40299</v>
      </c>
      <c r="B6">
        <v>56</v>
      </c>
      <c r="C6">
        <v>50</v>
      </c>
      <c r="D6">
        <v>0</v>
      </c>
      <c r="F6">
        <f t="shared" ca="1" si="0"/>
        <v>67</v>
      </c>
      <c r="G6">
        <f t="shared" ca="1" si="1"/>
        <v>42</v>
      </c>
      <c r="H6">
        <v>0</v>
      </c>
      <c r="J6" s="17">
        <f t="shared" si="2"/>
        <v>4.0253516907351496</v>
      </c>
      <c r="K6" s="17">
        <f t="shared" si="3"/>
        <v>3.912023005428146</v>
      </c>
      <c r="L6" s="17">
        <v>0</v>
      </c>
    </row>
    <row r="7" spans="1:12" x14ac:dyDescent="0.25">
      <c r="A7" s="5">
        <v>40330</v>
      </c>
      <c r="B7">
        <v>68</v>
      </c>
      <c r="C7">
        <v>44</v>
      </c>
      <c r="D7">
        <v>0</v>
      </c>
      <c r="F7">
        <f t="shared" ca="1" si="0"/>
        <v>89</v>
      </c>
      <c r="G7">
        <f t="shared" ca="1" si="1"/>
        <v>44</v>
      </c>
      <c r="H7">
        <v>0</v>
      </c>
      <c r="J7" s="17">
        <f t="shared" si="2"/>
        <v>4.219507705176107</v>
      </c>
      <c r="K7" s="17">
        <f t="shared" si="3"/>
        <v>3.784189633918261</v>
      </c>
      <c r="L7" s="17">
        <v>0</v>
      </c>
    </row>
    <row r="8" spans="1:12" x14ac:dyDescent="0.25">
      <c r="A8" s="5">
        <v>40360</v>
      </c>
      <c r="B8">
        <v>73</v>
      </c>
      <c r="C8">
        <v>49</v>
      </c>
      <c r="D8">
        <v>0</v>
      </c>
      <c r="F8">
        <f t="shared" ca="1" si="0"/>
        <v>49</v>
      </c>
      <c r="G8">
        <f t="shared" ca="1" si="1"/>
        <v>48</v>
      </c>
      <c r="H8">
        <v>0</v>
      </c>
      <c r="J8" s="17">
        <f t="shared" si="2"/>
        <v>4.290459441148391</v>
      </c>
      <c r="K8" s="17">
        <f t="shared" si="3"/>
        <v>3.8918202981106265</v>
      </c>
      <c r="L8" s="17">
        <v>0</v>
      </c>
    </row>
    <row r="9" spans="1:12" x14ac:dyDescent="0.25">
      <c r="A9" s="5">
        <v>40391</v>
      </c>
      <c r="B9">
        <v>196</v>
      </c>
      <c r="C9">
        <v>49</v>
      </c>
      <c r="D9">
        <v>1</v>
      </c>
      <c r="F9">
        <f t="shared" ca="1" si="0"/>
        <v>310</v>
      </c>
      <c r="G9">
        <f t="shared" ca="1" si="1"/>
        <v>44</v>
      </c>
      <c r="H9">
        <v>1</v>
      </c>
      <c r="J9" s="17">
        <f t="shared" si="2"/>
        <v>5.2781146592305168</v>
      </c>
      <c r="K9" s="17">
        <f t="shared" si="3"/>
        <v>3.8918202981106265</v>
      </c>
      <c r="L9" s="17">
        <v>1</v>
      </c>
    </row>
    <row r="10" spans="1:12" x14ac:dyDescent="0.25">
      <c r="A10" s="5">
        <v>40422</v>
      </c>
      <c r="B10">
        <v>89</v>
      </c>
      <c r="C10">
        <v>45</v>
      </c>
      <c r="D10">
        <v>0</v>
      </c>
      <c r="F10">
        <f t="shared" ca="1" si="0"/>
        <v>88</v>
      </c>
      <c r="G10">
        <f t="shared" ca="1" si="1"/>
        <v>45</v>
      </c>
      <c r="H10">
        <v>0</v>
      </c>
      <c r="J10" s="17">
        <f t="shared" si="2"/>
        <v>4.4886363697321396</v>
      </c>
      <c r="K10" s="17">
        <f t="shared" si="3"/>
        <v>3.8066624897703196</v>
      </c>
      <c r="L10" s="17">
        <v>0</v>
      </c>
    </row>
    <row r="11" spans="1:12" x14ac:dyDescent="0.25">
      <c r="A11" s="5">
        <v>40452</v>
      </c>
      <c r="B11">
        <v>111</v>
      </c>
      <c r="C11">
        <v>42</v>
      </c>
      <c r="D11">
        <v>0</v>
      </c>
      <c r="F11">
        <f t="shared" ca="1" si="0"/>
        <v>71</v>
      </c>
      <c r="G11">
        <f t="shared" ca="1" si="1"/>
        <v>50</v>
      </c>
      <c r="H11">
        <v>0</v>
      </c>
      <c r="J11" s="17">
        <f t="shared" si="2"/>
        <v>4.7095302013123339</v>
      </c>
      <c r="K11" s="17">
        <f t="shared" si="3"/>
        <v>3.7376696182833684</v>
      </c>
      <c r="L11" s="17">
        <v>0</v>
      </c>
    </row>
    <row r="12" spans="1:12" x14ac:dyDescent="0.25">
      <c r="A12" s="5">
        <v>40483</v>
      </c>
      <c r="B12">
        <v>84</v>
      </c>
      <c r="C12">
        <v>42</v>
      </c>
      <c r="D12">
        <v>0</v>
      </c>
      <c r="F12">
        <f t="shared" ca="1" si="0"/>
        <v>62</v>
      </c>
      <c r="G12">
        <f t="shared" ca="1" si="1"/>
        <v>49</v>
      </c>
      <c r="H12">
        <v>0</v>
      </c>
      <c r="J12" s="17">
        <f t="shared" si="2"/>
        <v>4.4308167988433134</v>
      </c>
      <c r="K12" s="17">
        <f t="shared" si="3"/>
        <v>3.7376696182833684</v>
      </c>
      <c r="L12" s="17">
        <v>0</v>
      </c>
    </row>
    <row r="13" spans="1:12" x14ac:dyDescent="0.25">
      <c r="A13" s="5">
        <v>40513</v>
      </c>
      <c r="B13">
        <v>214</v>
      </c>
      <c r="C13">
        <v>42</v>
      </c>
      <c r="D13">
        <v>1</v>
      </c>
      <c r="F13">
        <f t="shared" ca="1" si="0"/>
        <v>279</v>
      </c>
      <c r="G13">
        <f t="shared" ca="1" si="1"/>
        <v>44</v>
      </c>
      <c r="H13">
        <v>1</v>
      </c>
      <c r="J13" s="17">
        <f t="shared" si="2"/>
        <v>5.3659760150218512</v>
      </c>
      <c r="K13" s="17">
        <f t="shared" si="3"/>
        <v>3.7376696182833684</v>
      </c>
      <c r="L13" s="17">
        <v>1</v>
      </c>
    </row>
    <row r="14" spans="1:12" x14ac:dyDescent="0.25">
      <c r="A14" s="5">
        <v>40544</v>
      </c>
      <c r="B14">
        <v>72</v>
      </c>
      <c r="C14">
        <v>47</v>
      </c>
      <c r="D14">
        <v>0</v>
      </c>
      <c r="F14">
        <f t="shared" ca="1" si="0"/>
        <v>66</v>
      </c>
      <c r="G14">
        <f t="shared" ca="1" si="1"/>
        <v>46</v>
      </c>
      <c r="H14">
        <v>0</v>
      </c>
      <c r="J14" s="17">
        <f t="shared" si="2"/>
        <v>4.2766661190160553</v>
      </c>
      <c r="K14" s="17">
        <f t="shared" si="3"/>
        <v>3.8501476017100584</v>
      </c>
      <c r="L14" s="17">
        <v>0</v>
      </c>
    </row>
    <row r="15" spans="1:12" x14ac:dyDescent="0.25">
      <c r="A15" s="5">
        <v>40575</v>
      </c>
      <c r="B15">
        <v>100</v>
      </c>
      <c r="C15">
        <v>43</v>
      </c>
      <c r="D15">
        <v>0</v>
      </c>
      <c r="F15">
        <f t="shared" ca="1" si="0"/>
        <v>65</v>
      </c>
      <c r="G15">
        <f t="shared" ca="1" si="1"/>
        <v>44</v>
      </c>
      <c r="H15">
        <v>0</v>
      </c>
      <c r="J15" s="17">
        <f t="shared" si="2"/>
        <v>4.6051701859880918</v>
      </c>
      <c r="K15" s="17">
        <f t="shared" si="3"/>
        <v>3.7612001156935624</v>
      </c>
      <c r="L15" s="17">
        <v>0</v>
      </c>
    </row>
    <row r="16" spans="1:12" x14ac:dyDescent="0.25">
      <c r="A16" s="5">
        <v>40603</v>
      </c>
      <c r="B16">
        <v>44</v>
      </c>
      <c r="C16">
        <v>48</v>
      </c>
      <c r="D16">
        <v>0</v>
      </c>
      <c r="F16">
        <f t="shared" ca="1" si="0"/>
        <v>58</v>
      </c>
      <c r="G16">
        <f t="shared" ca="1" si="1"/>
        <v>50</v>
      </c>
      <c r="H16">
        <v>0</v>
      </c>
      <c r="J16" s="17">
        <f t="shared" si="2"/>
        <v>3.784189633918261</v>
      </c>
      <c r="K16" s="17">
        <f t="shared" si="3"/>
        <v>3.8712010109078911</v>
      </c>
      <c r="L16" s="17">
        <v>0</v>
      </c>
    </row>
    <row r="17" spans="1:12" x14ac:dyDescent="0.25">
      <c r="A17" s="5">
        <v>40634</v>
      </c>
      <c r="B17">
        <v>268</v>
      </c>
      <c r="C17">
        <v>46</v>
      </c>
      <c r="D17">
        <v>1</v>
      </c>
      <c r="F17">
        <f t="shared" ca="1" si="0"/>
        <v>191</v>
      </c>
      <c r="G17">
        <f t="shared" ca="1" si="1"/>
        <v>49</v>
      </c>
      <c r="H17">
        <v>1</v>
      </c>
      <c r="J17" s="17">
        <f t="shared" si="2"/>
        <v>5.5909869805108565</v>
      </c>
      <c r="K17" s="17">
        <f t="shared" si="3"/>
        <v>3.8286413964890951</v>
      </c>
      <c r="L17" s="17">
        <v>1</v>
      </c>
    </row>
    <row r="18" spans="1:12" x14ac:dyDescent="0.25">
      <c r="A18" s="5">
        <v>40664</v>
      </c>
      <c r="B18">
        <v>85</v>
      </c>
      <c r="C18">
        <v>48</v>
      </c>
      <c r="D18">
        <v>0</v>
      </c>
      <c r="F18">
        <f t="shared" ca="1" si="0"/>
        <v>44</v>
      </c>
      <c r="G18">
        <f t="shared" ca="1" si="1"/>
        <v>49</v>
      </c>
      <c r="H18">
        <v>0</v>
      </c>
      <c r="J18" s="17">
        <f t="shared" si="2"/>
        <v>4.4426512564903167</v>
      </c>
      <c r="K18" s="17">
        <f t="shared" si="3"/>
        <v>3.8712010109078911</v>
      </c>
      <c r="L18" s="17">
        <v>0</v>
      </c>
    </row>
    <row r="19" spans="1:12" x14ac:dyDescent="0.25">
      <c r="A19" s="5">
        <v>40695</v>
      </c>
      <c r="B19">
        <v>68</v>
      </c>
      <c r="C19">
        <v>48</v>
      </c>
      <c r="D19">
        <v>0</v>
      </c>
      <c r="F19">
        <f t="shared" ca="1" si="0"/>
        <v>72</v>
      </c>
      <c r="G19">
        <f t="shared" ca="1" si="1"/>
        <v>43</v>
      </c>
      <c r="H19">
        <v>0</v>
      </c>
      <c r="J19" s="17">
        <f t="shared" si="2"/>
        <v>4.219507705176107</v>
      </c>
      <c r="K19" s="17">
        <f t="shared" si="3"/>
        <v>3.8712010109078911</v>
      </c>
      <c r="L19" s="17">
        <v>0</v>
      </c>
    </row>
    <row r="20" spans="1:12" x14ac:dyDescent="0.25">
      <c r="A20" s="5">
        <v>40725</v>
      </c>
      <c r="B20">
        <v>67</v>
      </c>
      <c r="C20">
        <v>48</v>
      </c>
      <c r="D20">
        <v>0</v>
      </c>
      <c r="F20">
        <f t="shared" ca="1" si="0"/>
        <v>73</v>
      </c>
      <c r="G20">
        <f t="shared" ca="1" si="1"/>
        <v>44</v>
      </c>
      <c r="H20">
        <v>0</v>
      </c>
      <c r="J20" s="17">
        <f t="shared" si="2"/>
        <v>4.2046926193909657</v>
      </c>
      <c r="K20" s="17">
        <f t="shared" si="3"/>
        <v>3.8712010109078911</v>
      </c>
      <c r="L20" s="17">
        <v>0</v>
      </c>
    </row>
    <row r="21" spans="1:12" x14ac:dyDescent="0.25">
      <c r="A21" s="5">
        <v>40756</v>
      </c>
      <c r="B21">
        <v>138</v>
      </c>
      <c r="C21">
        <v>49</v>
      </c>
      <c r="D21">
        <v>1</v>
      </c>
      <c r="F21">
        <f t="shared" ca="1" si="0"/>
        <v>139</v>
      </c>
      <c r="G21">
        <f t="shared" ca="1" si="1"/>
        <v>49</v>
      </c>
      <c r="H21">
        <v>1</v>
      </c>
      <c r="J21" s="17">
        <f t="shared" si="2"/>
        <v>4.9272536851572051</v>
      </c>
      <c r="K21" s="17">
        <f t="shared" si="3"/>
        <v>3.8918202981106265</v>
      </c>
      <c r="L21" s="17">
        <v>1</v>
      </c>
    </row>
    <row r="22" spans="1:12" x14ac:dyDescent="0.25">
      <c r="A22" s="5">
        <v>40787</v>
      </c>
      <c r="B22">
        <v>61</v>
      </c>
      <c r="C22">
        <v>49</v>
      </c>
      <c r="D22">
        <v>0</v>
      </c>
      <c r="F22">
        <f t="shared" ca="1" si="0"/>
        <v>48</v>
      </c>
      <c r="G22">
        <f t="shared" ca="1" si="1"/>
        <v>49</v>
      </c>
      <c r="H22">
        <v>0</v>
      </c>
      <c r="J22" s="17">
        <f t="shared" si="2"/>
        <v>4.1108738641733114</v>
      </c>
      <c r="K22" s="17">
        <f t="shared" si="3"/>
        <v>3.8918202981106265</v>
      </c>
      <c r="L22" s="17">
        <v>0</v>
      </c>
    </row>
    <row r="23" spans="1:12" x14ac:dyDescent="0.25">
      <c r="A23" s="5">
        <v>40817</v>
      </c>
      <c r="B23">
        <v>86</v>
      </c>
      <c r="C23">
        <v>47</v>
      </c>
      <c r="D23">
        <v>0</v>
      </c>
      <c r="F23">
        <f t="shared" ca="1" si="0"/>
        <v>57</v>
      </c>
      <c r="G23">
        <f t="shared" ca="1" si="1"/>
        <v>47</v>
      </c>
      <c r="H23">
        <v>0</v>
      </c>
      <c r="J23" s="17">
        <f t="shared" si="2"/>
        <v>4.4543472962535073</v>
      </c>
      <c r="K23" s="17">
        <f t="shared" si="3"/>
        <v>3.8501476017100584</v>
      </c>
      <c r="L23" s="17">
        <v>0</v>
      </c>
    </row>
    <row r="24" spans="1:12" x14ac:dyDescent="0.25">
      <c r="A24" s="5">
        <v>40848</v>
      </c>
      <c r="B24">
        <v>62</v>
      </c>
      <c r="C24">
        <v>48</v>
      </c>
      <c r="D24">
        <v>0</v>
      </c>
      <c r="F24">
        <f t="shared" ca="1" si="0"/>
        <v>83</v>
      </c>
      <c r="G24">
        <f t="shared" ca="1" si="1"/>
        <v>40</v>
      </c>
      <c r="H24">
        <v>0</v>
      </c>
      <c r="J24" s="17">
        <f t="shared" si="2"/>
        <v>4.1271343850450917</v>
      </c>
      <c r="K24" s="17">
        <f t="shared" si="3"/>
        <v>3.8712010109078911</v>
      </c>
      <c r="L24" s="17">
        <v>0</v>
      </c>
    </row>
    <row r="25" spans="1:12" x14ac:dyDescent="0.25">
      <c r="A25" s="5">
        <v>40878</v>
      </c>
      <c r="B25">
        <v>296</v>
      </c>
      <c r="C25">
        <v>41</v>
      </c>
      <c r="D25">
        <v>1</v>
      </c>
      <c r="F25">
        <f t="shared" ca="1" si="0"/>
        <v>290</v>
      </c>
      <c r="G25">
        <f t="shared" ca="1" si="1"/>
        <v>43</v>
      </c>
      <c r="H25">
        <v>1</v>
      </c>
      <c r="J25" s="17">
        <f t="shared" si="2"/>
        <v>5.6903594543240601</v>
      </c>
      <c r="K25" s="17">
        <f t="shared" si="3"/>
        <v>3.713572066704308</v>
      </c>
      <c r="L25" s="17">
        <v>1</v>
      </c>
    </row>
    <row r="26" spans="1:12" x14ac:dyDescent="0.25">
      <c r="A26" s="5">
        <v>40909</v>
      </c>
      <c r="B26">
        <v>43</v>
      </c>
      <c r="C26">
        <v>50</v>
      </c>
      <c r="D26">
        <v>0</v>
      </c>
      <c r="F26">
        <f t="shared" ca="1" si="0"/>
        <v>61</v>
      </c>
      <c r="G26">
        <f t="shared" ca="1" si="1"/>
        <v>48</v>
      </c>
      <c r="H26">
        <v>0</v>
      </c>
      <c r="J26" s="17">
        <f t="shared" si="2"/>
        <v>3.7612001156935624</v>
      </c>
      <c r="K26" s="17">
        <f t="shared" si="3"/>
        <v>3.912023005428146</v>
      </c>
      <c r="L26" s="17">
        <v>0</v>
      </c>
    </row>
    <row r="27" spans="1:12" x14ac:dyDescent="0.25">
      <c r="A27" s="5">
        <v>40940</v>
      </c>
      <c r="B27">
        <v>73</v>
      </c>
      <c r="C27">
        <v>40</v>
      </c>
      <c r="D27">
        <v>0</v>
      </c>
      <c r="F27">
        <f t="shared" ca="1" si="0"/>
        <v>63</v>
      </c>
      <c r="G27">
        <f t="shared" ca="1" si="1"/>
        <v>47</v>
      </c>
      <c r="H27">
        <v>0</v>
      </c>
      <c r="J27" s="17">
        <f t="shared" si="2"/>
        <v>4.290459441148391</v>
      </c>
      <c r="K27" s="17">
        <f t="shared" si="3"/>
        <v>3.6888794541139363</v>
      </c>
      <c r="L27" s="17">
        <v>0</v>
      </c>
    </row>
    <row r="28" spans="1:12" x14ac:dyDescent="0.25">
      <c r="A28" s="5">
        <v>40969</v>
      </c>
      <c r="B28">
        <v>77</v>
      </c>
      <c r="C28">
        <v>48</v>
      </c>
      <c r="D28">
        <v>0</v>
      </c>
      <c r="F28">
        <f t="shared" ca="1" si="0"/>
        <v>48</v>
      </c>
      <c r="G28">
        <f t="shared" ca="1" si="1"/>
        <v>48</v>
      </c>
      <c r="H28">
        <v>0</v>
      </c>
      <c r="J28" s="17">
        <f t="shared" si="2"/>
        <v>4.3438054218536841</v>
      </c>
      <c r="K28" s="17">
        <f t="shared" si="3"/>
        <v>3.8712010109078911</v>
      </c>
      <c r="L28" s="17">
        <v>0</v>
      </c>
    </row>
    <row r="29" spans="1:12" x14ac:dyDescent="0.25">
      <c r="A29" s="5">
        <v>41000</v>
      </c>
      <c r="B29">
        <v>216</v>
      </c>
      <c r="C29">
        <v>48</v>
      </c>
      <c r="D29">
        <v>1</v>
      </c>
      <c r="F29">
        <f t="shared" ca="1" si="0"/>
        <v>156</v>
      </c>
      <c r="G29">
        <f t="shared" ca="1" si="1"/>
        <v>50</v>
      </c>
      <c r="H29">
        <v>1</v>
      </c>
      <c r="J29" s="17">
        <f t="shared" si="2"/>
        <v>5.3752784076841653</v>
      </c>
      <c r="K29" s="17">
        <f t="shared" si="3"/>
        <v>3.8712010109078911</v>
      </c>
      <c r="L29" s="17">
        <v>1</v>
      </c>
    </row>
    <row r="30" spans="1:12" x14ac:dyDescent="0.25">
      <c r="A30" s="5">
        <v>41030</v>
      </c>
      <c r="B30">
        <v>81</v>
      </c>
      <c r="C30">
        <v>48</v>
      </c>
      <c r="D30">
        <v>0</v>
      </c>
      <c r="F30">
        <f t="shared" ca="1" si="0"/>
        <v>62</v>
      </c>
      <c r="G30">
        <f t="shared" ca="1" si="1"/>
        <v>45</v>
      </c>
      <c r="H30">
        <v>0</v>
      </c>
      <c r="J30" s="17">
        <f t="shared" si="2"/>
        <v>4.3944491546724391</v>
      </c>
      <c r="K30" s="17">
        <f t="shared" si="3"/>
        <v>3.8712010109078911</v>
      </c>
      <c r="L30" s="17">
        <v>0</v>
      </c>
    </row>
    <row r="31" spans="1:12" x14ac:dyDescent="0.25">
      <c r="A31" s="5">
        <v>41061</v>
      </c>
      <c r="B31">
        <v>83</v>
      </c>
      <c r="C31">
        <v>41</v>
      </c>
      <c r="D31">
        <v>0</v>
      </c>
      <c r="F31">
        <f t="shared" ca="1" si="0"/>
        <v>81</v>
      </c>
      <c r="G31">
        <f t="shared" ca="1" si="1"/>
        <v>47</v>
      </c>
      <c r="H31">
        <v>0</v>
      </c>
      <c r="J31" s="17">
        <f t="shared" si="2"/>
        <v>4.4188406077965983</v>
      </c>
      <c r="K31" s="17">
        <f t="shared" si="3"/>
        <v>3.713572066704308</v>
      </c>
      <c r="L31" s="17">
        <v>0</v>
      </c>
    </row>
    <row r="32" spans="1:12" x14ac:dyDescent="0.25">
      <c r="A32" s="5">
        <v>41091</v>
      </c>
      <c r="B32">
        <v>85</v>
      </c>
      <c r="C32">
        <v>42</v>
      </c>
      <c r="D32">
        <v>0</v>
      </c>
      <c r="F32">
        <f t="shared" ca="1" si="0"/>
        <v>110</v>
      </c>
      <c r="G32">
        <f t="shared" ca="1" si="1"/>
        <v>40</v>
      </c>
      <c r="H32">
        <v>0</v>
      </c>
      <c r="J32" s="17">
        <f t="shared" si="2"/>
        <v>4.4426512564903167</v>
      </c>
      <c r="K32" s="17">
        <f t="shared" si="3"/>
        <v>3.7376696182833684</v>
      </c>
      <c r="L32" s="17">
        <v>0</v>
      </c>
    </row>
    <row r="33" spans="1:12" x14ac:dyDescent="0.25">
      <c r="A33" s="5">
        <v>41122</v>
      </c>
      <c r="B33">
        <v>231</v>
      </c>
      <c r="C33">
        <v>43</v>
      </c>
      <c r="D33">
        <v>1</v>
      </c>
      <c r="F33">
        <f t="shared" ca="1" si="0"/>
        <v>216</v>
      </c>
      <c r="G33">
        <f t="shared" ca="1" si="1"/>
        <v>49</v>
      </c>
      <c r="H33">
        <v>1</v>
      </c>
      <c r="J33" s="17">
        <f t="shared" si="2"/>
        <v>5.4424177105217932</v>
      </c>
      <c r="K33" s="17">
        <f t="shared" si="3"/>
        <v>3.7612001156935624</v>
      </c>
      <c r="L33" s="17">
        <v>1</v>
      </c>
    </row>
    <row r="34" spans="1:12" x14ac:dyDescent="0.25">
      <c r="A34" s="5">
        <v>41153</v>
      </c>
      <c r="B34">
        <v>103</v>
      </c>
      <c r="C34">
        <v>40</v>
      </c>
      <c r="D34">
        <v>0</v>
      </c>
      <c r="F34">
        <f t="shared" ca="1" si="0"/>
        <v>71</v>
      </c>
      <c r="G34">
        <f t="shared" ca="1" si="1"/>
        <v>48</v>
      </c>
      <c r="H34">
        <v>0</v>
      </c>
      <c r="J34" s="17">
        <f t="shared" si="2"/>
        <v>4.6347289882296359</v>
      </c>
      <c r="K34" s="17">
        <f t="shared" si="3"/>
        <v>3.6888794541139363</v>
      </c>
      <c r="L34" s="17">
        <v>0</v>
      </c>
    </row>
    <row r="35" spans="1:12" x14ac:dyDescent="0.25">
      <c r="A35" s="5">
        <v>41183</v>
      </c>
      <c r="B35">
        <v>75</v>
      </c>
      <c r="C35">
        <v>44</v>
      </c>
      <c r="D35">
        <v>0</v>
      </c>
      <c r="F35">
        <f t="shared" ca="1" si="0"/>
        <v>68</v>
      </c>
      <c r="G35">
        <f t="shared" ca="1" si="1"/>
        <v>40</v>
      </c>
      <c r="H35">
        <v>0</v>
      </c>
      <c r="J35" s="17">
        <f t="shared" si="2"/>
        <v>4.3174881135363101</v>
      </c>
      <c r="K35" s="17">
        <f t="shared" si="3"/>
        <v>3.784189633918261</v>
      </c>
      <c r="L35" s="17">
        <v>0</v>
      </c>
    </row>
    <row r="36" spans="1:12" x14ac:dyDescent="0.25">
      <c r="A36" s="5">
        <v>41214</v>
      </c>
      <c r="B36">
        <v>63</v>
      </c>
      <c r="C36">
        <v>49</v>
      </c>
      <c r="D36">
        <v>0</v>
      </c>
      <c r="F36">
        <f t="shared" ca="1" si="0"/>
        <v>90</v>
      </c>
      <c r="G36">
        <f t="shared" ca="1" si="1"/>
        <v>41</v>
      </c>
      <c r="H36">
        <v>0</v>
      </c>
      <c r="J36" s="17">
        <f t="shared" si="2"/>
        <v>4.1431347263915326</v>
      </c>
      <c r="K36" s="17">
        <f t="shared" si="3"/>
        <v>3.8918202981106265</v>
      </c>
      <c r="L36" s="17">
        <v>0</v>
      </c>
    </row>
    <row r="37" spans="1:12" x14ac:dyDescent="0.25">
      <c r="A37" s="5">
        <v>41244</v>
      </c>
      <c r="B37">
        <v>216</v>
      </c>
      <c r="C37">
        <v>43</v>
      </c>
      <c r="D37">
        <v>1</v>
      </c>
      <c r="F37">
        <f t="shared" ca="1" si="0"/>
        <v>245</v>
      </c>
      <c r="G37">
        <f t="shared" ca="1" si="1"/>
        <v>44</v>
      </c>
      <c r="H37">
        <v>1</v>
      </c>
      <c r="J37" s="17">
        <f t="shared" si="2"/>
        <v>5.3752784076841653</v>
      </c>
      <c r="K37" s="17">
        <f t="shared" si="3"/>
        <v>3.7612001156935624</v>
      </c>
      <c r="L37" s="17">
        <v>1</v>
      </c>
    </row>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7" tint="-0.499984740745262"/>
  </sheetPr>
  <dimension ref="A1:L61"/>
  <sheetViews>
    <sheetView workbookViewId="0">
      <selection activeCell="Q22" sqref="Q22"/>
    </sheetView>
  </sheetViews>
  <sheetFormatPr defaultRowHeight="15" x14ac:dyDescent="0.25"/>
  <cols>
    <col min="10" max="10" width="9.7109375" bestFit="1" customWidth="1"/>
  </cols>
  <sheetData>
    <row r="1" spans="1:12" x14ac:dyDescent="0.25">
      <c r="A1" t="s">
        <v>2</v>
      </c>
      <c r="J1" s="11" t="s">
        <v>26</v>
      </c>
      <c r="K1" s="11" t="s">
        <v>0</v>
      </c>
      <c r="L1" s="29" t="s">
        <v>53</v>
      </c>
    </row>
    <row r="2" spans="1:12" ht="15.75" thickBot="1" x14ac:dyDescent="0.3">
      <c r="J2" s="5">
        <v>40179</v>
      </c>
      <c r="K2">
        <v>104</v>
      </c>
      <c r="L2">
        <f>EXP(B26)</f>
        <v>81.924528926796242</v>
      </c>
    </row>
    <row r="3" spans="1:12" x14ac:dyDescent="0.25">
      <c r="A3" s="4" t="s">
        <v>3</v>
      </c>
      <c r="B3" s="4"/>
      <c r="J3" s="5">
        <v>40210</v>
      </c>
      <c r="K3">
        <v>56</v>
      </c>
      <c r="L3">
        <f t="shared" ref="L3:L37" si="0">EXP(B27)</f>
        <v>81.924528926796242</v>
      </c>
    </row>
    <row r="4" spans="1:12" x14ac:dyDescent="0.25">
      <c r="A4" s="1" t="s">
        <v>4</v>
      </c>
      <c r="B4" s="1">
        <v>0.93985546082099236</v>
      </c>
      <c r="J4" s="5">
        <v>40238</v>
      </c>
      <c r="K4">
        <v>65</v>
      </c>
      <c r="L4">
        <f t="shared" si="0"/>
        <v>71.897861702764047</v>
      </c>
    </row>
    <row r="5" spans="1:12" x14ac:dyDescent="0.25">
      <c r="A5" s="1" t="s">
        <v>5</v>
      </c>
      <c r="B5" s="1">
        <v>0.88332828723503998</v>
      </c>
      <c r="J5" s="5">
        <v>40269</v>
      </c>
      <c r="K5">
        <v>251</v>
      </c>
      <c r="L5">
        <f t="shared" si="0"/>
        <v>270.50289235777592</v>
      </c>
    </row>
    <row r="6" spans="1:12" x14ac:dyDescent="0.25">
      <c r="A6" s="1" t="s">
        <v>6</v>
      </c>
      <c r="B6" s="1">
        <v>0.87625727434019396</v>
      </c>
      <c r="J6" s="5">
        <v>40299</v>
      </c>
      <c r="K6">
        <v>56</v>
      </c>
      <c r="L6">
        <f t="shared" si="0"/>
        <v>61.181051922038876</v>
      </c>
    </row>
    <row r="7" spans="1:12" x14ac:dyDescent="0.25">
      <c r="A7" s="1" t="s">
        <v>7</v>
      </c>
      <c r="B7" s="1">
        <v>0.18834937294498899</v>
      </c>
      <c r="J7" s="5">
        <v>40330</v>
      </c>
      <c r="K7">
        <v>68</v>
      </c>
      <c r="L7">
        <f t="shared" si="0"/>
        <v>78.358593661350397</v>
      </c>
    </row>
    <row r="8" spans="1:12" ht="15.75" thickBot="1" x14ac:dyDescent="0.3">
      <c r="A8" s="2" t="s">
        <v>8</v>
      </c>
      <c r="B8" s="2">
        <v>36</v>
      </c>
      <c r="J8" s="5">
        <v>40360</v>
      </c>
      <c r="K8">
        <v>73</v>
      </c>
      <c r="L8">
        <f t="shared" si="0"/>
        <v>63.6211307913388</v>
      </c>
    </row>
    <row r="9" spans="1:12" x14ac:dyDescent="0.25">
      <c r="J9" s="5">
        <v>40391</v>
      </c>
      <c r="K9">
        <v>196</v>
      </c>
      <c r="L9">
        <f t="shared" si="0"/>
        <v>182.62459404179904</v>
      </c>
    </row>
    <row r="10" spans="1:12" ht="15.75" thickBot="1" x14ac:dyDescent="0.3">
      <c r="A10" t="s">
        <v>9</v>
      </c>
      <c r="J10" s="5">
        <v>40422</v>
      </c>
      <c r="K10">
        <v>89</v>
      </c>
      <c r="L10">
        <f t="shared" si="0"/>
        <v>75.022869600141746</v>
      </c>
    </row>
    <row r="11" spans="1:12" x14ac:dyDescent="0.25">
      <c r="A11" s="3"/>
      <c r="B11" s="3" t="s">
        <v>14</v>
      </c>
      <c r="C11" s="3" t="s">
        <v>15</v>
      </c>
      <c r="D11" s="3" t="s">
        <v>16</v>
      </c>
      <c r="E11" s="3" t="s">
        <v>17</v>
      </c>
      <c r="F11" s="3" t="s">
        <v>18</v>
      </c>
      <c r="J11" s="5">
        <v>40452</v>
      </c>
      <c r="K11">
        <v>111</v>
      </c>
      <c r="L11">
        <f t="shared" si="0"/>
        <v>85.742486692420286</v>
      </c>
    </row>
    <row r="12" spans="1:12" x14ac:dyDescent="0.25">
      <c r="A12" s="1" t="s">
        <v>10</v>
      </c>
      <c r="B12" s="1">
        <v>2</v>
      </c>
      <c r="C12" s="1">
        <v>8.8633696496665983</v>
      </c>
      <c r="D12" s="1">
        <v>4.4316848248332992</v>
      </c>
      <c r="E12" s="1">
        <v>124.92245458622817</v>
      </c>
      <c r="F12" s="1">
        <v>4.0265394817931408E-16</v>
      </c>
      <c r="J12" s="5">
        <v>40483</v>
      </c>
      <c r="K12">
        <v>84</v>
      </c>
      <c r="L12">
        <f t="shared" si="0"/>
        <v>85.742486692420286</v>
      </c>
    </row>
    <row r="13" spans="1:12" x14ac:dyDescent="0.25">
      <c r="A13" s="1" t="s">
        <v>11</v>
      </c>
      <c r="B13" s="1">
        <v>33</v>
      </c>
      <c r="C13" s="1">
        <v>1.1706910475294281</v>
      </c>
      <c r="D13" s="1">
        <v>3.547548628877055E-2</v>
      </c>
      <c r="E13" s="1"/>
      <c r="F13" s="1"/>
      <c r="J13" s="5">
        <v>40513</v>
      </c>
      <c r="K13">
        <v>214</v>
      </c>
      <c r="L13">
        <f t="shared" si="0"/>
        <v>246.12399417567943</v>
      </c>
    </row>
    <row r="14" spans="1:12" ht="15.75" thickBot="1" x14ac:dyDescent="0.3">
      <c r="A14" s="2" t="s">
        <v>12</v>
      </c>
      <c r="B14" s="2">
        <v>35</v>
      </c>
      <c r="C14" s="2">
        <v>10.034060697196026</v>
      </c>
      <c r="D14" s="2"/>
      <c r="E14" s="2"/>
      <c r="F14" s="2"/>
      <c r="J14" s="5">
        <v>40544</v>
      </c>
      <c r="K14">
        <v>72</v>
      </c>
      <c r="L14">
        <f t="shared" si="0"/>
        <v>68.966101614405844</v>
      </c>
    </row>
    <row r="15" spans="1:12" ht="15.75" thickBot="1" x14ac:dyDescent="0.3">
      <c r="J15" s="5">
        <v>40575</v>
      </c>
      <c r="K15">
        <v>100</v>
      </c>
      <c r="L15">
        <f t="shared" si="0"/>
        <v>81.924528926796242</v>
      </c>
    </row>
    <row r="16" spans="1:12" x14ac:dyDescent="0.25">
      <c r="A16" s="3"/>
      <c r="B16" s="3" t="s">
        <v>19</v>
      </c>
      <c r="C16" s="3" t="s">
        <v>7</v>
      </c>
      <c r="D16" s="3" t="s">
        <v>20</v>
      </c>
      <c r="E16" s="3" t="s">
        <v>21</v>
      </c>
      <c r="F16" s="3" t="s">
        <v>22</v>
      </c>
      <c r="G16" s="3" t="s">
        <v>23</v>
      </c>
      <c r="H16" s="3" t="s">
        <v>24</v>
      </c>
      <c r="I16" s="3" t="s">
        <v>25</v>
      </c>
      <c r="J16" s="5">
        <v>40603</v>
      </c>
      <c r="K16">
        <v>44</v>
      </c>
      <c r="L16">
        <f t="shared" si="0"/>
        <v>66.2118995217823</v>
      </c>
    </row>
    <row r="17" spans="1:12" x14ac:dyDescent="0.25">
      <c r="A17" s="1" t="s">
        <v>13</v>
      </c>
      <c r="B17" s="1">
        <v>11.686678807691015</v>
      </c>
      <c r="C17" s="1">
        <v>1.6913738920679999</v>
      </c>
      <c r="D17" s="1">
        <v>6.9095773929689841</v>
      </c>
      <c r="E17" s="1">
        <v>6.8170442812588256E-8</v>
      </c>
      <c r="F17" s="1">
        <v>8.2455527505722408</v>
      </c>
      <c r="G17" s="1">
        <v>15.127804864809789</v>
      </c>
      <c r="H17" s="1">
        <v>8.2455527505722408</v>
      </c>
      <c r="I17" s="1">
        <v>15.127804864809789</v>
      </c>
      <c r="J17" s="5">
        <v>40634</v>
      </c>
      <c r="K17">
        <v>268</v>
      </c>
      <c r="L17">
        <f t="shared" si="0"/>
        <v>206.38296808971867</v>
      </c>
    </row>
    <row r="18" spans="1:12" x14ac:dyDescent="0.25">
      <c r="A18" s="1" t="s">
        <v>49</v>
      </c>
      <c r="B18" s="1">
        <v>-1.9357864881471332</v>
      </c>
      <c r="C18" s="1">
        <v>0.44288176231093779</v>
      </c>
      <c r="D18" s="1">
        <v>-4.3708877919160258</v>
      </c>
      <c r="E18" s="1">
        <v>1.16118703486823E-4</v>
      </c>
      <c r="F18" s="1">
        <v>-2.8368362085300585</v>
      </c>
      <c r="G18" s="1">
        <v>-1.0347367677642079</v>
      </c>
      <c r="H18" s="1">
        <v>-2.8368362085300585</v>
      </c>
      <c r="I18" s="1">
        <v>-1.0347367677642079</v>
      </c>
      <c r="J18" s="5">
        <v>40664</v>
      </c>
      <c r="K18">
        <v>85</v>
      </c>
      <c r="L18">
        <f t="shared" si="0"/>
        <v>66.2118995217823</v>
      </c>
    </row>
    <row r="19" spans="1:12" ht="15.75" thickBot="1" x14ac:dyDescent="0.3">
      <c r="A19" s="28" t="s">
        <v>47</v>
      </c>
      <c r="B19" s="28">
        <v>1.0544869868507165</v>
      </c>
      <c r="C19" s="2">
        <v>7.3279891105235154E-2</v>
      </c>
      <c r="D19" s="2">
        <v>14.389854719303525</v>
      </c>
      <c r="E19" s="2">
        <v>8.9025450640994707E-16</v>
      </c>
      <c r="F19" s="2">
        <v>0.90539792740169378</v>
      </c>
      <c r="G19" s="2">
        <v>1.2035760462997391</v>
      </c>
      <c r="H19" s="2">
        <v>0.90539792740169378</v>
      </c>
      <c r="I19" s="2">
        <v>1.2035760462997391</v>
      </c>
      <c r="J19" s="5">
        <v>40695</v>
      </c>
      <c r="K19">
        <v>68</v>
      </c>
      <c r="L19">
        <f t="shared" si="0"/>
        <v>66.2118995217823</v>
      </c>
    </row>
    <row r="20" spans="1:12" x14ac:dyDescent="0.25">
      <c r="J20" s="5">
        <v>40725</v>
      </c>
      <c r="K20">
        <v>67</v>
      </c>
      <c r="L20">
        <f t="shared" si="0"/>
        <v>66.2118995217823</v>
      </c>
    </row>
    <row r="21" spans="1:12" x14ac:dyDescent="0.25">
      <c r="J21" s="5">
        <v>40756</v>
      </c>
      <c r="K21">
        <v>138</v>
      </c>
      <c r="L21">
        <f t="shared" si="0"/>
        <v>182.62459404179904</v>
      </c>
    </row>
    <row r="22" spans="1:12" x14ac:dyDescent="0.25">
      <c r="J22" s="5">
        <v>40787</v>
      </c>
      <c r="K22">
        <v>61</v>
      </c>
      <c r="L22">
        <f t="shared" si="0"/>
        <v>63.6211307913388</v>
      </c>
    </row>
    <row r="23" spans="1:12" x14ac:dyDescent="0.25">
      <c r="A23" t="s">
        <v>27</v>
      </c>
      <c r="J23" s="5">
        <v>40817</v>
      </c>
      <c r="K23">
        <v>86</v>
      </c>
      <c r="L23">
        <f t="shared" si="0"/>
        <v>68.966101614405844</v>
      </c>
    </row>
    <row r="24" spans="1:12" ht="15.75" thickBot="1" x14ac:dyDescent="0.3">
      <c r="J24" s="5">
        <v>40848</v>
      </c>
      <c r="K24">
        <v>62</v>
      </c>
      <c r="L24">
        <f t="shared" si="0"/>
        <v>66.2118995217823</v>
      </c>
    </row>
    <row r="25" spans="1:12" x14ac:dyDescent="0.25">
      <c r="A25" s="3" t="s">
        <v>28</v>
      </c>
      <c r="B25" s="3" t="s">
        <v>50</v>
      </c>
      <c r="C25" s="3" t="s">
        <v>30</v>
      </c>
      <c r="D25" s="3" t="s">
        <v>31</v>
      </c>
      <c r="J25" s="5">
        <v>40878</v>
      </c>
      <c r="K25">
        <v>296</v>
      </c>
      <c r="L25">
        <f t="shared" si="0"/>
        <v>257.87711294962941</v>
      </c>
    </row>
    <row r="26" spans="1:12" x14ac:dyDescent="0.25">
      <c r="A26" s="1">
        <v>1</v>
      </c>
      <c r="B26" s="1">
        <v>4.4057984445139828</v>
      </c>
      <c r="C26" s="1">
        <v>0.23859245462738965</v>
      </c>
      <c r="D26" s="1">
        <v>1.3045765830847718</v>
      </c>
      <c r="J26" s="5">
        <v>40909</v>
      </c>
      <c r="K26">
        <v>43</v>
      </c>
      <c r="L26">
        <f t="shared" si="0"/>
        <v>61.181051922038876</v>
      </c>
    </row>
    <row r="27" spans="1:12" x14ac:dyDescent="0.25">
      <c r="A27" s="1">
        <v>2</v>
      </c>
      <c r="B27" s="1">
        <v>4.4057984445139828</v>
      </c>
      <c r="C27" s="1">
        <v>-0.38044675377883319</v>
      </c>
      <c r="D27" s="1">
        <v>-2.0802079716460051</v>
      </c>
      <c r="J27" s="5">
        <v>40940</v>
      </c>
      <c r="K27">
        <v>73</v>
      </c>
      <c r="L27">
        <f t="shared" si="0"/>
        <v>94.235390279310096</v>
      </c>
    </row>
    <row r="28" spans="1:12" x14ac:dyDescent="0.25">
      <c r="A28" s="1">
        <v>3</v>
      </c>
      <c r="B28" s="1">
        <v>4.2752465244066542</v>
      </c>
      <c r="C28" s="1">
        <v>-0.1008592545110174</v>
      </c>
      <c r="D28" s="1">
        <v>-0.55147855294899017</v>
      </c>
      <c r="J28" s="5">
        <v>40969</v>
      </c>
      <c r="K28">
        <v>77</v>
      </c>
      <c r="L28">
        <f t="shared" si="0"/>
        <v>66.2118995217823</v>
      </c>
    </row>
    <row r="29" spans="1:12" x14ac:dyDescent="0.25">
      <c r="A29" s="1">
        <v>4</v>
      </c>
      <c r="B29" s="1">
        <v>5.6002827908644015</v>
      </c>
      <c r="C29" s="1">
        <v>-7.4829851732618025E-2</v>
      </c>
      <c r="D29" s="1">
        <v>-0.40915490156021178</v>
      </c>
      <c r="J29" s="5">
        <v>41000</v>
      </c>
      <c r="K29">
        <v>216</v>
      </c>
      <c r="L29">
        <f t="shared" si="0"/>
        <v>190.06140130643576</v>
      </c>
    </row>
    <row r="30" spans="1:12" x14ac:dyDescent="0.25">
      <c r="A30" s="1">
        <v>5</v>
      </c>
      <c r="B30" s="1">
        <v>4.1138375324624707</v>
      </c>
      <c r="C30" s="1">
        <v>-8.8485841727321102E-2</v>
      </c>
      <c r="D30" s="1">
        <v>-0.48382316713362122</v>
      </c>
      <c r="J30" s="5">
        <v>41030</v>
      </c>
      <c r="K30">
        <v>81</v>
      </c>
      <c r="L30">
        <f t="shared" si="0"/>
        <v>66.2118995217823</v>
      </c>
    </row>
    <row r="31" spans="1:12" x14ac:dyDescent="0.25">
      <c r="A31" s="1">
        <v>6</v>
      </c>
      <c r="B31" s="1">
        <v>4.3612956457655994</v>
      </c>
      <c r="C31" s="1">
        <v>-0.1417879405894924</v>
      </c>
      <c r="D31" s="1">
        <v>-0.77526855300491249</v>
      </c>
      <c r="J31" s="5">
        <v>41061</v>
      </c>
      <c r="K31">
        <v>83</v>
      </c>
      <c r="L31">
        <f t="shared" si="0"/>
        <v>89.836933613148105</v>
      </c>
    </row>
    <row r="32" spans="1:12" x14ac:dyDescent="0.25">
      <c r="A32" s="1">
        <v>7</v>
      </c>
      <c r="B32" s="1">
        <v>4.1529456603117163</v>
      </c>
      <c r="C32" s="1">
        <v>0.13751378083667465</v>
      </c>
      <c r="D32" s="1">
        <v>0.75189828869962494</v>
      </c>
      <c r="J32" s="5">
        <v>41091</v>
      </c>
      <c r="K32">
        <v>85</v>
      </c>
      <c r="L32">
        <f t="shared" si="0"/>
        <v>85.742486692420286</v>
      </c>
    </row>
    <row r="33" spans="1:12" x14ac:dyDescent="0.25">
      <c r="A33" s="1">
        <v>8</v>
      </c>
      <c r="B33" s="1">
        <v>5.2074326471624328</v>
      </c>
      <c r="C33" s="1">
        <v>7.0682012068083999E-2</v>
      </c>
      <c r="D33" s="1">
        <v>0.38647533063584233</v>
      </c>
      <c r="J33" s="5">
        <v>41122</v>
      </c>
      <c r="K33">
        <v>231</v>
      </c>
      <c r="L33">
        <f t="shared" si="0"/>
        <v>235.16453812164232</v>
      </c>
    </row>
    <row r="34" spans="1:12" x14ac:dyDescent="0.25">
      <c r="A34" s="1">
        <v>9</v>
      </c>
      <c r="B34" s="1">
        <v>4.3177929950571059</v>
      </c>
      <c r="C34" s="1">
        <v>0.17084337467503374</v>
      </c>
      <c r="D34" s="1">
        <v>0.93413794800969885</v>
      </c>
      <c r="J34" s="5">
        <v>41153</v>
      </c>
      <c r="K34">
        <v>103</v>
      </c>
      <c r="L34">
        <f t="shared" si="0"/>
        <v>94.235390279310096</v>
      </c>
    </row>
    <row r="35" spans="1:12" x14ac:dyDescent="0.25">
      <c r="A35" s="1">
        <v>10</v>
      </c>
      <c r="B35" s="1">
        <v>4.4513484634600173</v>
      </c>
      <c r="C35" s="1">
        <v>0.25818173785231657</v>
      </c>
      <c r="D35" s="1">
        <v>1.4116869282738744</v>
      </c>
      <c r="J35" s="5">
        <v>41183</v>
      </c>
      <c r="K35">
        <v>75</v>
      </c>
      <c r="L35">
        <f t="shared" si="0"/>
        <v>78.358593661350397</v>
      </c>
    </row>
    <row r="36" spans="1:12" x14ac:dyDescent="0.25">
      <c r="A36" s="1">
        <v>11</v>
      </c>
      <c r="B36" s="1">
        <v>4.4513484634600173</v>
      </c>
      <c r="C36" s="1">
        <v>-2.0531664616703971E-2</v>
      </c>
      <c r="D36" s="1">
        <v>-0.11226310116358278</v>
      </c>
      <c r="J36" s="5">
        <v>41214</v>
      </c>
      <c r="K36">
        <v>63</v>
      </c>
      <c r="L36">
        <f t="shared" si="0"/>
        <v>63.6211307913388</v>
      </c>
    </row>
    <row r="37" spans="1:12" x14ac:dyDescent="0.25">
      <c r="A37" s="1">
        <v>12</v>
      </c>
      <c r="B37" s="1">
        <v>5.5058354503107338</v>
      </c>
      <c r="C37" s="1">
        <v>-0.13985943528888267</v>
      </c>
      <c r="D37" s="1">
        <v>-0.76472386558192018</v>
      </c>
      <c r="J37" s="5">
        <v>41244</v>
      </c>
      <c r="K37">
        <v>216</v>
      </c>
      <c r="L37">
        <f t="shared" si="0"/>
        <v>235.16453812164232</v>
      </c>
    </row>
    <row r="38" spans="1:12" x14ac:dyDescent="0.25">
      <c r="A38" s="1">
        <v>13</v>
      </c>
      <c r="B38" s="1">
        <v>4.233615102928594</v>
      </c>
      <c r="C38" s="1">
        <v>4.3051016087461313E-2</v>
      </c>
      <c r="D38" s="1">
        <v>0.23539448283650982</v>
      </c>
    </row>
    <row r="39" spans="1:12" x14ac:dyDescent="0.25">
      <c r="A39" s="1">
        <v>14</v>
      </c>
      <c r="B39" s="1">
        <v>4.4057984445139828</v>
      </c>
      <c r="C39" s="1">
        <v>0.19937174147410897</v>
      </c>
      <c r="D39" s="1">
        <v>1.0901254428273752</v>
      </c>
    </row>
    <row r="40" spans="1:12" x14ac:dyDescent="0.25">
      <c r="A40" s="1">
        <v>15</v>
      </c>
      <c r="B40" s="1">
        <v>4.1928601978739968</v>
      </c>
      <c r="C40" s="1">
        <v>-0.40867056395573576</v>
      </c>
      <c r="D40" s="1">
        <v>-2.2345302107952638</v>
      </c>
    </row>
    <row r="41" spans="1:12" x14ac:dyDescent="0.25">
      <c r="A41" s="1">
        <v>16</v>
      </c>
      <c r="B41" s="1">
        <v>5.3297335112573707</v>
      </c>
      <c r="C41" s="1">
        <v>0.2612534692534858</v>
      </c>
      <c r="D41" s="1">
        <v>1.4284825510095127</v>
      </c>
    </row>
    <row r="42" spans="1:12" x14ac:dyDescent="0.25">
      <c r="A42" s="1">
        <v>17</v>
      </c>
      <c r="B42" s="1">
        <v>4.1928601978739968</v>
      </c>
      <c r="C42" s="1">
        <v>0.24979105861631989</v>
      </c>
      <c r="D42" s="1">
        <v>1.3658083456315535</v>
      </c>
    </row>
    <row r="43" spans="1:12" x14ac:dyDescent="0.25">
      <c r="A43" s="1">
        <v>18</v>
      </c>
      <c r="B43" s="1">
        <v>4.1928601978739968</v>
      </c>
      <c r="C43" s="1">
        <v>2.6647507302110185E-2</v>
      </c>
      <c r="D43" s="1">
        <v>0.14570332527155555</v>
      </c>
    </row>
    <row r="44" spans="1:12" x14ac:dyDescent="0.25">
      <c r="A44" s="1">
        <v>19</v>
      </c>
      <c r="B44" s="1">
        <v>4.1928601978739968</v>
      </c>
      <c r="C44" s="1">
        <v>1.183242151696895E-2</v>
      </c>
      <c r="D44" s="1">
        <v>6.4697352044652823E-2</v>
      </c>
    </row>
    <row r="45" spans="1:12" x14ac:dyDescent="0.25">
      <c r="A45" s="1">
        <v>20</v>
      </c>
      <c r="B45" s="1">
        <v>5.2074326471624328</v>
      </c>
      <c r="C45" s="1">
        <v>-0.28017896200522774</v>
      </c>
      <c r="D45" s="1">
        <v>-1.5319634205358401</v>
      </c>
    </row>
    <row r="46" spans="1:12" x14ac:dyDescent="0.25">
      <c r="A46" s="1">
        <v>21</v>
      </c>
      <c r="B46" s="1">
        <v>4.1529456603117163</v>
      </c>
      <c r="C46" s="1">
        <v>-4.2071796138404949E-2</v>
      </c>
      <c r="D46" s="1">
        <v>-0.23004030088124464</v>
      </c>
    </row>
    <row r="47" spans="1:12" x14ac:dyDescent="0.25">
      <c r="A47" s="1">
        <v>22</v>
      </c>
      <c r="B47" s="1">
        <v>4.233615102928594</v>
      </c>
      <c r="C47" s="1">
        <v>0.22073219332491334</v>
      </c>
      <c r="D47" s="1">
        <v>1.2069201894684125</v>
      </c>
    </row>
    <row r="48" spans="1:12" x14ac:dyDescent="0.25">
      <c r="A48" s="1">
        <v>23</v>
      </c>
      <c r="B48" s="1">
        <v>4.1928601978739968</v>
      </c>
      <c r="C48" s="1">
        <v>-6.5725812828905106E-2</v>
      </c>
      <c r="D48" s="1">
        <v>-0.35937580865543056</v>
      </c>
    </row>
    <row r="49" spans="1:4" x14ac:dyDescent="0.25">
      <c r="A49" s="1">
        <v>24</v>
      </c>
      <c r="B49" s="1">
        <v>5.552483165054908</v>
      </c>
      <c r="C49" s="1">
        <v>0.13787628926915207</v>
      </c>
      <c r="D49" s="1">
        <v>0.75388041346094392</v>
      </c>
    </row>
    <row r="50" spans="1:4" x14ac:dyDescent="0.25">
      <c r="A50" s="1">
        <v>25</v>
      </c>
      <c r="B50" s="1">
        <v>4.1138375324624707</v>
      </c>
      <c r="C50" s="1">
        <v>-0.35263741676890836</v>
      </c>
      <c r="D50" s="1">
        <v>-1.9281519901988202</v>
      </c>
    </row>
    <row r="51" spans="1:4" x14ac:dyDescent="0.25">
      <c r="A51" s="1">
        <v>26</v>
      </c>
      <c r="B51" s="1">
        <v>4.545795804013685</v>
      </c>
      <c r="C51" s="1">
        <v>-0.25533636286529404</v>
      </c>
      <c r="D51" s="1">
        <v>-1.3961289778602213</v>
      </c>
    </row>
    <row r="52" spans="1:4" x14ac:dyDescent="0.25">
      <c r="A52" s="1">
        <v>27</v>
      </c>
      <c r="B52" s="1">
        <v>4.1928601978739968</v>
      </c>
      <c r="C52" s="1">
        <v>0.15094522397968735</v>
      </c>
      <c r="D52" s="1">
        <v>0.82533877628240948</v>
      </c>
    </row>
    <row r="53" spans="1:4" x14ac:dyDescent="0.25">
      <c r="A53" s="1">
        <v>28</v>
      </c>
      <c r="B53" s="1">
        <v>5.2473471847247133</v>
      </c>
      <c r="C53" s="1">
        <v>0.12793122295945203</v>
      </c>
      <c r="D53" s="1">
        <v>0.69950274822789349</v>
      </c>
    </row>
    <row r="54" spans="1:4" x14ac:dyDescent="0.25">
      <c r="A54" s="1">
        <v>29</v>
      </c>
      <c r="B54" s="1">
        <v>4.1928601978739968</v>
      </c>
      <c r="C54" s="1">
        <v>0.20158895679844235</v>
      </c>
      <c r="D54" s="1">
        <v>1.1022487398373302</v>
      </c>
    </row>
    <row r="55" spans="1:4" x14ac:dyDescent="0.25">
      <c r="A55" s="1">
        <v>30</v>
      </c>
      <c r="B55" s="1">
        <v>4.4979961782041915</v>
      </c>
      <c r="C55" s="1">
        <v>-7.9155570407593245E-2</v>
      </c>
      <c r="D55" s="1">
        <v>-0.4328070799042345</v>
      </c>
    </row>
    <row r="56" spans="1:4" x14ac:dyDescent="0.25">
      <c r="A56" s="1">
        <v>31</v>
      </c>
      <c r="B56" s="1">
        <v>4.4513484634600173</v>
      </c>
      <c r="C56" s="1">
        <v>-8.697206969700666E-3</v>
      </c>
      <c r="D56" s="1">
        <v>-4.7554615960645107E-2</v>
      </c>
    </row>
    <row r="57" spans="1:4" x14ac:dyDescent="0.25">
      <c r="A57" s="1">
        <v>32</v>
      </c>
      <c r="B57" s="1">
        <v>5.4602854313646993</v>
      </c>
      <c r="C57" s="1">
        <v>-1.786772084290611E-2</v>
      </c>
      <c r="D57" s="1">
        <v>-9.7697180915272408E-2</v>
      </c>
    </row>
    <row r="58" spans="1:4" x14ac:dyDescent="0.25">
      <c r="A58" s="1">
        <v>33</v>
      </c>
      <c r="B58" s="1">
        <v>4.545795804013685</v>
      </c>
      <c r="C58" s="1">
        <v>8.8933184215950867E-2</v>
      </c>
      <c r="D58" s="1">
        <v>0.4862691478172797</v>
      </c>
    </row>
    <row r="59" spans="1:4" x14ac:dyDescent="0.25">
      <c r="A59" s="1">
        <v>34</v>
      </c>
      <c r="B59" s="1">
        <v>4.3612956457655994</v>
      </c>
      <c r="C59" s="1">
        <v>-4.3807532229289237E-2</v>
      </c>
      <c r="D59" s="1">
        <v>-0.2395309642055273</v>
      </c>
    </row>
    <row r="60" spans="1:4" x14ac:dyDescent="0.25">
      <c r="A60" s="1">
        <v>35</v>
      </c>
      <c r="B60" s="1">
        <v>4.1529456603117163</v>
      </c>
      <c r="C60" s="1">
        <v>-9.8109339201837287E-3</v>
      </c>
      <c r="D60" s="1">
        <v>-5.3644255726578521E-2</v>
      </c>
    </row>
    <row r="61" spans="1:4" ht="15.75" thickBot="1" x14ac:dyDescent="0.3">
      <c r="A61" s="2">
        <v>36</v>
      </c>
      <c r="B61" s="2">
        <v>5.4602854313646993</v>
      </c>
      <c r="C61" s="2">
        <v>-8.5007023680534033E-2</v>
      </c>
      <c r="D61" s="2">
        <v>-0.46480167474091871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7" tint="-0.499984740745262"/>
  </sheetPr>
  <dimension ref="A1:R25"/>
  <sheetViews>
    <sheetView topLeftCell="N1" workbookViewId="0">
      <selection activeCell="V34" sqref="V34"/>
    </sheetView>
  </sheetViews>
  <sheetFormatPr defaultRowHeight="15" outlineLevelCol="1" x14ac:dyDescent="0.25"/>
  <cols>
    <col min="1" max="3" width="9.140625" hidden="1" customWidth="1" outlineLevel="1"/>
    <col min="4" max="4" width="10.42578125" hidden="1" customWidth="1" outlineLevel="1"/>
    <col min="5" max="5" width="11.7109375" hidden="1" customWidth="1" outlineLevel="1"/>
    <col min="6" max="13" width="9.140625" hidden="1" customWidth="1" outlineLevel="1"/>
    <col min="14" max="14" width="9.140625" collapsed="1"/>
    <col min="16" max="17" width="12" bestFit="1" customWidth="1"/>
  </cols>
  <sheetData>
    <row r="1" spans="1:18" x14ac:dyDescent="0.25">
      <c r="A1" t="s">
        <v>52</v>
      </c>
      <c r="B1" t="s">
        <v>59</v>
      </c>
      <c r="C1" t="s">
        <v>60</v>
      </c>
      <c r="D1" t="s">
        <v>61</v>
      </c>
      <c r="E1" t="s">
        <v>62</v>
      </c>
      <c r="F1">
        <v>2010</v>
      </c>
      <c r="G1">
        <v>2011</v>
      </c>
      <c r="H1">
        <v>2012</v>
      </c>
      <c r="I1" t="s">
        <v>63</v>
      </c>
      <c r="J1" t="s">
        <v>64</v>
      </c>
      <c r="K1" t="s">
        <v>65</v>
      </c>
      <c r="L1">
        <v>2011</v>
      </c>
      <c r="M1">
        <v>2012</v>
      </c>
      <c r="N1" s="6" t="s">
        <v>52</v>
      </c>
      <c r="O1" s="6" t="s">
        <v>60</v>
      </c>
      <c r="P1" s="6" t="s">
        <v>61</v>
      </c>
      <c r="Q1" s="6" t="s">
        <v>62</v>
      </c>
      <c r="R1" s="6" t="s">
        <v>66</v>
      </c>
    </row>
    <row r="2" spans="1:18" x14ac:dyDescent="0.25">
      <c r="A2">
        <f ca="1">B2+0.5*C2+0.1*D2+0.2*E2-0.1*F2-0.5*G2-1*H2</f>
        <v>5.472495821381802</v>
      </c>
      <c r="B2">
        <f ca="1">RANDBETWEEN(-1,1)/10</f>
        <v>0</v>
      </c>
      <c r="C2">
        <f ca="1">LN(I2)</f>
        <v>7.6857030612345474</v>
      </c>
      <c r="D2">
        <f t="shared" ref="D2:E2" ca="1" si="0">LN(J2)</f>
        <v>8.1886891244442008</v>
      </c>
      <c r="E2">
        <f t="shared" ca="1" si="0"/>
        <v>4.5538768916005408</v>
      </c>
      <c r="F2">
        <v>1</v>
      </c>
      <c r="G2">
        <v>0</v>
      </c>
      <c r="H2">
        <v>0</v>
      </c>
      <c r="I2">
        <f ca="1">RANDBETWEEN(1800,2200)</f>
        <v>2177</v>
      </c>
      <c r="J2">
        <f ca="1">RANDBETWEEN(3000,6000)</f>
        <v>3600</v>
      </c>
      <c r="K2">
        <f ca="1">RANDBETWEEN(80,100)</f>
        <v>95</v>
      </c>
      <c r="L2">
        <v>0</v>
      </c>
      <c r="M2">
        <v>0</v>
      </c>
      <c r="N2">
        <v>5.3657344762899921</v>
      </c>
      <c r="O2">
        <v>7.5326236187887883</v>
      </c>
      <c r="P2">
        <v>8.1089241559753393</v>
      </c>
      <c r="Q2">
        <v>4.4426512564903167</v>
      </c>
      <c r="R2">
        <v>2010</v>
      </c>
    </row>
    <row r="3" spans="1:18" x14ac:dyDescent="0.25">
      <c r="A3">
        <f t="shared" ref="A3:A25" ca="1" si="1">B3+0.5*C3+0.1*D3+0.2*E3-0.1*F3-0.5*G3-1*H3</f>
        <v>5.0505243075701323</v>
      </c>
      <c r="B3">
        <f t="shared" ref="B3:B25" ca="1" si="2">RANDBETWEEN(-1,1)/10</f>
        <v>0</v>
      </c>
      <c r="C3">
        <f t="shared" ref="C3:C25" ca="1" si="3">LN(I3)</f>
        <v>7.6033993397406698</v>
      </c>
      <c r="D3">
        <f t="shared" ref="D3:D25" ca="1" si="4">LN(J3)</f>
        <v>8.6993480676530925</v>
      </c>
      <c r="E3">
        <f t="shared" ref="E3:E25" ca="1" si="5">LN(K3)</f>
        <v>4.3944491546724391</v>
      </c>
      <c r="F3">
        <v>0</v>
      </c>
      <c r="G3">
        <v>1</v>
      </c>
      <c r="H3">
        <v>0</v>
      </c>
      <c r="I3">
        <f t="shared" ref="I3:I25" ca="1" si="6">RANDBETWEEN(1800,2200)</f>
        <v>2005</v>
      </c>
      <c r="J3">
        <f t="shared" ref="J3:J25" ca="1" si="7">RANDBETWEEN(3000,6000)</f>
        <v>5999</v>
      </c>
      <c r="K3">
        <f t="shared" ref="K3:K25" ca="1" si="8">RANDBETWEEN(80,100)</f>
        <v>81</v>
      </c>
      <c r="L3">
        <v>1</v>
      </c>
      <c r="M3">
        <v>0</v>
      </c>
      <c r="N3">
        <v>5.0779551467084012</v>
      </c>
      <c r="O3">
        <v>7.6787889981991535</v>
      </c>
      <c r="P3">
        <v>8.6215532067404794</v>
      </c>
      <c r="Q3">
        <v>4.3820266346738812</v>
      </c>
      <c r="R3">
        <v>2011</v>
      </c>
    </row>
    <row r="4" spans="1:18" x14ac:dyDescent="0.25">
      <c r="A4">
        <f t="shared" ca="1" si="1"/>
        <v>4.4539057709097243</v>
      </c>
      <c r="B4">
        <f t="shared" ca="1" si="2"/>
        <v>-0.1</v>
      </c>
      <c r="C4">
        <f t="shared" ca="1" si="3"/>
        <v>7.640603826393634</v>
      </c>
      <c r="D4">
        <f t="shared" ca="1" si="4"/>
        <v>8.5471402677841901</v>
      </c>
      <c r="E4">
        <f t="shared" ca="1" si="5"/>
        <v>4.3944491546724391</v>
      </c>
      <c r="F4">
        <v>0</v>
      </c>
      <c r="G4">
        <v>0</v>
      </c>
      <c r="H4">
        <v>1</v>
      </c>
      <c r="I4">
        <f t="shared" ca="1" si="6"/>
        <v>2081</v>
      </c>
      <c r="J4">
        <f t="shared" ca="1" si="7"/>
        <v>5152</v>
      </c>
      <c r="K4">
        <f t="shared" ca="1" si="8"/>
        <v>81</v>
      </c>
      <c r="L4">
        <v>0</v>
      </c>
      <c r="M4">
        <v>1</v>
      </c>
      <c r="N4">
        <v>4.6983691696517118</v>
      </c>
      <c r="O4">
        <v>7.6764736463891561</v>
      </c>
      <c r="P4">
        <v>8.5796044515376337</v>
      </c>
      <c r="Q4">
        <v>4.5108595065168497</v>
      </c>
      <c r="R4">
        <v>2012</v>
      </c>
    </row>
    <row r="5" spans="1:18" x14ac:dyDescent="0.25">
      <c r="A5">
        <f t="shared" ca="1" si="1"/>
        <v>5.3757957439770454</v>
      </c>
      <c r="B5">
        <f t="shared" ca="1" si="2"/>
        <v>0</v>
      </c>
      <c r="C5">
        <f t="shared" ca="1" si="3"/>
        <v>7.510977752014095</v>
      </c>
      <c r="D5">
        <f t="shared" ca="1" si="4"/>
        <v>8.317766166719343</v>
      </c>
      <c r="E5">
        <f t="shared" ca="1" si="5"/>
        <v>4.4426512564903167</v>
      </c>
      <c r="F5">
        <v>1</v>
      </c>
      <c r="G5">
        <v>0</v>
      </c>
      <c r="H5">
        <v>0</v>
      </c>
      <c r="I5">
        <f t="shared" ca="1" si="6"/>
        <v>1828</v>
      </c>
      <c r="J5">
        <f t="shared" ca="1" si="7"/>
        <v>4096</v>
      </c>
      <c r="K5">
        <f t="shared" ca="1" si="8"/>
        <v>85</v>
      </c>
      <c r="L5">
        <v>0</v>
      </c>
      <c r="M5">
        <v>0</v>
      </c>
      <c r="N5">
        <v>5.2656873973966656</v>
      </c>
      <c r="O5">
        <v>7.5256399750415355</v>
      </c>
      <c r="P5">
        <v>8.264620829411216</v>
      </c>
      <c r="Q5">
        <v>4.3820266346738812</v>
      </c>
      <c r="R5">
        <v>2010</v>
      </c>
    </row>
    <row r="6" spans="1:18" x14ac:dyDescent="0.25">
      <c r="A6">
        <f t="shared" ca="1" si="1"/>
        <v>5.0037483448479776</v>
      </c>
      <c r="B6">
        <f t="shared" ca="1" si="2"/>
        <v>0</v>
      </c>
      <c r="C6">
        <f t="shared" ca="1" si="3"/>
        <v>7.6133249795406392</v>
      </c>
      <c r="D6">
        <f t="shared" ca="1" si="4"/>
        <v>8.1092249530899547</v>
      </c>
      <c r="E6">
        <f t="shared" ca="1" si="5"/>
        <v>4.4308167988433134</v>
      </c>
      <c r="F6">
        <v>0</v>
      </c>
      <c r="G6">
        <v>1</v>
      </c>
      <c r="H6">
        <v>0</v>
      </c>
      <c r="I6">
        <f t="shared" ca="1" si="6"/>
        <v>2025</v>
      </c>
      <c r="J6">
        <f t="shared" ca="1" si="7"/>
        <v>3325</v>
      </c>
      <c r="K6">
        <f t="shared" ca="1" si="8"/>
        <v>84</v>
      </c>
      <c r="L6">
        <v>1</v>
      </c>
      <c r="M6">
        <v>0</v>
      </c>
      <c r="N6">
        <v>5.1664523016769586</v>
      </c>
      <c r="O6">
        <v>7.6893711075296904</v>
      </c>
      <c r="P6">
        <v>8.4536142097733666</v>
      </c>
      <c r="Q6">
        <v>4.3820266346738812</v>
      </c>
      <c r="R6">
        <v>2011</v>
      </c>
    </row>
    <row r="7" spans="1:18" x14ac:dyDescent="0.25">
      <c r="A7">
        <f t="shared" ca="1" si="1"/>
        <v>4.4712835131942921</v>
      </c>
      <c r="B7">
        <f t="shared" ca="1" si="2"/>
        <v>-0.1</v>
      </c>
      <c r="C7">
        <f t="shared" ca="1" si="3"/>
        <v>7.6372343887894729</v>
      </c>
      <c r="D7">
        <f t="shared" ca="1" si="4"/>
        <v>8.3772412309887923</v>
      </c>
      <c r="E7">
        <f t="shared" ca="1" si="5"/>
        <v>4.5747109785033828</v>
      </c>
      <c r="F7">
        <v>0</v>
      </c>
      <c r="G7">
        <v>0</v>
      </c>
      <c r="H7">
        <v>1</v>
      </c>
      <c r="I7">
        <f t="shared" ca="1" si="6"/>
        <v>2074</v>
      </c>
      <c r="J7">
        <f t="shared" ca="1" si="7"/>
        <v>4347</v>
      </c>
      <c r="K7">
        <f t="shared" ca="1" si="8"/>
        <v>97</v>
      </c>
      <c r="L7">
        <v>0</v>
      </c>
      <c r="M7">
        <v>1</v>
      </c>
      <c r="N7">
        <v>4.6543226946241543</v>
      </c>
      <c r="O7">
        <v>7.6511201757027001</v>
      </c>
      <c r="P7">
        <v>8.5235727983802771</v>
      </c>
      <c r="Q7">
        <v>4.3820266346738812</v>
      </c>
      <c r="R7">
        <v>2012</v>
      </c>
    </row>
    <row r="8" spans="1:18" x14ac:dyDescent="0.25">
      <c r="A8">
        <f t="shared" ca="1" si="1"/>
        <v>5.4442986905613253</v>
      </c>
      <c r="B8">
        <f t="shared" ca="1" si="2"/>
        <v>0</v>
      </c>
      <c r="C8">
        <f t="shared" ca="1" si="3"/>
        <v>7.6925696480679058</v>
      </c>
      <c r="D8">
        <f t="shared" ca="1" si="4"/>
        <v>8.1185050675870976</v>
      </c>
      <c r="E8">
        <f t="shared" ca="1" si="5"/>
        <v>4.4308167988433134</v>
      </c>
      <c r="F8">
        <v>1</v>
      </c>
      <c r="G8">
        <v>0</v>
      </c>
      <c r="H8">
        <v>0</v>
      </c>
      <c r="I8">
        <f t="shared" ca="1" si="6"/>
        <v>2192</v>
      </c>
      <c r="J8">
        <f t="shared" ca="1" si="7"/>
        <v>3356</v>
      </c>
      <c r="K8">
        <f t="shared" ca="1" si="8"/>
        <v>84</v>
      </c>
      <c r="L8">
        <v>0</v>
      </c>
      <c r="M8">
        <v>0</v>
      </c>
      <c r="N8">
        <v>5.3507592867764666</v>
      </c>
      <c r="O8">
        <v>7.5564279694402527</v>
      </c>
      <c r="P8">
        <v>8.660254034256889</v>
      </c>
      <c r="Q8">
        <v>4.5325994931532563</v>
      </c>
      <c r="R8">
        <v>2010</v>
      </c>
    </row>
    <row r="9" spans="1:18" x14ac:dyDescent="0.25">
      <c r="A9">
        <f t="shared" ca="1" si="1"/>
        <v>4.9173804539831618</v>
      </c>
      <c r="B9">
        <f t="shared" ca="1" si="2"/>
        <v>-0.1</v>
      </c>
      <c r="C9">
        <f t="shared" ca="1" si="3"/>
        <v>7.5395588293010301</v>
      </c>
      <c r="D9">
        <f t="shared" ca="1" si="4"/>
        <v>8.5673158008194488</v>
      </c>
      <c r="E9">
        <f t="shared" ca="1" si="5"/>
        <v>4.4543472962535073</v>
      </c>
      <c r="F9">
        <v>0</v>
      </c>
      <c r="G9">
        <v>1</v>
      </c>
      <c r="H9">
        <v>0</v>
      </c>
      <c r="I9">
        <f t="shared" ca="1" si="6"/>
        <v>1881</v>
      </c>
      <c r="J9">
        <f t="shared" ca="1" si="7"/>
        <v>5257</v>
      </c>
      <c r="K9">
        <f t="shared" ca="1" si="8"/>
        <v>86</v>
      </c>
      <c r="L9">
        <v>1</v>
      </c>
      <c r="M9">
        <v>0</v>
      </c>
      <c r="N9">
        <v>4.9718848580255646</v>
      </c>
      <c r="O9">
        <v>7.5267175613527062</v>
      </c>
      <c r="P9">
        <v>8.2236271758054826</v>
      </c>
      <c r="Q9">
        <v>4.4308167988433134</v>
      </c>
      <c r="R9">
        <v>2011</v>
      </c>
    </row>
    <row r="10" spans="1:18" x14ac:dyDescent="0.25">
      <c r="A10">
        <f t="shared" ca="1" si="1"/>
        <v>4.3780096021335471</v>
      </c>
      <c r="B10">
        <f t="shared" ca="1" si="2"/>
        <v>-0.1</v>
      </c>
      <c r="C10">
        <f t="shared" ca="1" si="3"/>
        <v>7.5595594960076999</v>
      </c>
      <c r="D10">
        <f t="shared" ca="1" si="4"/>
        <v>8.1934002319520971</v>
      </c>
      <c r="E10">
        <f t="shared" ca="1" si="5"/>
        <v>4.3944491546724391</v>
      </c>
      <c r="F10">
        <v>0</v>
      </c>
      <c r="G10">
        <v>0</v>
      </c>
      <c r="H10">
        <v>1</v>
      </c>
      <c r="I10">
        <f t="shared" ca="1" si="6"/>
        <v>1919</v>
      </c>
      <c r="J10">
        <f t="shared" ca="1" si="7"/>
        <v>3617</v>
      </c>
      <c r="K10">
        <f t="shared" ca="1" si="8"/>
        <v>81</v>
      </c>
      <c r="L10">
        <v>0</v>
      </c>
      <c r="M10">
        <v>1</v>
      </c>
      <c r="N10">
        <v>4.5197524288564868</v>
      </c>
      <c r="O10">
        <v>7.5299433706015888</v>
      </c>
      <c r="P10">
        <v>8.6625049225762911</v>
      </c>
      <c r="Q10">
        <v>4.4426512564903167</v>
      </c>
      <c r="R10">
        <v>2012</v>
      </c>
    </row>
    <row r="11" spans="1:18" x14ac:dyDescent="0.25">
      <c r="A11">
        <f t="shared" ca="1" si="1"/>
        <v>4.4499923387328826</v>
      </c>
      <c r="B11">
        <f t="shared" ca="1" si="2"/>
        <v>-0.1</v>
      </c>
      <c r="C11">
        <f t="shared" ca="1" si="3"/>
        <v>7.638679823876112</v>
      </c>
      <c r="D11">
        <f t="shared" ca="1" si="4"/>
        <v>8.5424709986005052</v>
      </c>
      <c r="E11">
        <f t="shared" ca="1" si="5"/>
        <v>4.3820266346738812</v>
      </c>
      <c r="F11">
        <v>0</v>
      </c>
      <c r="G11">
        <v>0</v>
      </c>
      <c r="H11">
        <v>1</v>
      </c>
      <c r="I11">
        <f t="shared" ca="1" si="6"/>
        <v>2077</v>
      </c>
      <c r="J11">
        <f t="shared" ca="1" si="7"/>
        <v>5128</v>
      </c>
      <c r="K11">
        <f t="shared" ca="1" si="8"/>
        <v>80</v>
      </c>
      <c r="L11">
        <v>0</v>
      </c>
      <c r="M11">
        <v>1</v>
      </c>
      <c r="N11">
        <v>4.4690146049663557</v>
      </c>
      <c r="O11">
        <v>7.5766097669730375</v>
      </c>
      <c r="P11">
        <v>8.6168575145291832</v>
      </c>
      <c r="Q11">
        <v>4.5951198501345898</v>
      </c>
      <c r="R11">
        <v>2012</v>
      </c>
    </row>
    <row r="12" spans="1:18" x14ac:dyDescent="0.25">
      <c r="A12">
        <f t="shared" ca="1" si="1"/>
        <v>5.1236533096203338</v>
      </c>
      <c r="B12">
        <f t="shared" ca="1" si="2"/>
        <v>0</v>
      </c>
      <c r="C12">
        <f t="shared" ca="1" si="3"/>
        <v>7.6943928026294213</v>
      </c>
      <c r="D12">
        <f t="shared" ca="1" si="4"/>
        <v>8.574329382787047</v>
      </c>
      <c r="E12">
        <f t="shared" ca="1" si="5"/>
        <v>4.5951198501345898</v>
      </c>
      <c r="F12">
        <v>0</v>
      </c>
      <c r="G12">
        <v>1</v>
      </c>
      <c r="H12">
        <v>0</v>
      </c>
      <c r="I12">
        <f t="shared" ca="1" si="6"/>
        <v>2196</v>
      </c>
      <c r="J12">
        <f t="shared" ca="1" si="7"/>
        <v>5294</v>
      </c>
      <c r="K12">
        <f t="shared" ca="1" si="8"/>
        <v>99</v>
      </c>
      <c r="L12">
        <v>1</v>
      </c>
      <c r="M12">
        <v>0</v>
      </c>
      <c r="N12">
        <v>4.9162559557695023</v>
      </c>
      <c r="O12">
        <v>7.6143121464519998</v>
      </c>
      <c r="P12">
        <v>8.1137260859707467</v>
      </c>
      <c r="Q12">
        <v>4.4886363697321396</v>
      </c>
      <c r="R12">
        <v>2011</v>
      </c>
    </row>
    <row r="13" spans="1:18" x14ac:dyDescent="0.25">
      <c r="A13">
        <f t="shared" ca="1" si="1"/>
        <v>5.3069504345916867</v>
      </c>
      <c r="B13">
        <f t="shared" ca="1" si="2"/>
        <v>-0.1</v>
      </c>
      <c r="C13">
        <f t="shared" ca="1" si="3"/>
        <v>7.5548585210406758</v>
      </c>
      <c r="D13">
        <f t="shared" ca="1" si="4"/>
        <v>8.4817732461849769</v>
      </c>
      <c r="E13">
        <f t="shared" ca="1" si="5"/>
        <v>4.4067192472642533</v>
      </c>
      <c r="F13">
        <v>1</v>
      </c>
      <c r="G13">
        <v>0</v>
      </c>
      <c r="H13">
        <v>0</v>
      </c>
      <c r="I13">
        <f t="shared" ca="1" si="6"/>
        <v>1910</v>
      </c>
      <c r="J13">
        <f t="shared" ca="1" si="7"/>
        <v>4826</v>
      </c>
      <c r="K13">
        <f t="shared" ca="1" si="8"/>
        <v>82</v>
      </c>
      <c r="L13">
        <v>0</v>
      </c>
      <c r="M13">
        <v>0</v>
      </c>
      <c r="N13">
        <v>5.421454998721833</v>
      </c>
      <c r="O13">
        <v>7.508238774678663</v>
      </c>
      <c r="P13">
        <v>8.5656023306239248</v>
      </c>
      <c r="Q13">
        <v>4.5538768916005408</v>
      </c>
      <c r="R13">
        <v>2010</v>
      </c>
    </row>
    <row r="14" spans="1:18" x14ac:dyDescent="0.25">
      <c r="A14">
        <f t="shared" ca="1" si="1"/>
        <v>5.4932158570964971</v>
      </c>
      <c r="B14">
        <f t="shared" ca="1" si="2"/>
        <v>0</v>
      </c>
      <c r="C14">
        <f t="shared" ca="1" si="3"/>
        <v>7.696212639346407</v>
      </c>
      <c r="D14">
        <f t="shared" ca="1" si="4"/>
        <v>8.5657928612522998</v>
      </c>
      <c r="E14">
        <f t="shared" ca="1" si="5"/>
        <v>4.4426512564903167</v>
      </c>
      <c r="F14">
        <v>1</v>
      </c>
      <c r="G14">
        <v>0</v>
      </c>
      <c r="H14">
        <v>0</v>
      </c>
      <c r="I14">
        <f t="shared" ca="1" si="6"/>
        <v>2200</v>
      </c>
      <c r="J14">
        <f t="shared" ca="1" si="7"/>
        <v>5249</v>
      </c>
      <c r="K14">
        <f t="shared" ca="1" si="8"/>
        <v>85</v>
      </c>
      <c r="L14">
        <v>0</v>
      </c>
      <c r="M14">
        <v>0</v>
      </c>
      <c r="N14">
        <v>5.551282410937648</v>
      </c>
      <c r="O14">
        <v>7.6553906448261522</v>
      </c>
      <c r="P14">
        <v>8.1922937311476396</v>
      </c>
      <c r="Q14">
        <v>4.5217885770490405</v>
      </c>
      <c r="R14">
        <v>2010</v>
      </c>
    </row>
    <row r="15" spans="1:18" x14ac:dyDescent="0.25">
      <c r="A15">
        <f t="shared" ca="1" si="1"/>
        <v>5.0382375429949118</v>
      </c>
      <c r="B15">
        <f t="shared" ca="1" si="2"/>
        <v>0</v>
      </c>
      <c r="C15">
        <f t="shared" ca="1" si="3"/>
        <v>7.5506612431053357</v>
      </c>
      <c r="D15">
        <f t="shared" ca="1" si="4"/>
        <v>8.6294498737619048</v>
      </c>
      <c r="E15">
        <f t="shared" ca="1" si="5"/>
        <v>4.499809670330265</v>
      </c>
      <c r="F15">
        <v>0</v>
      </c>
      <c r="G15">
        <v>1</v>
      </c>
      <c r="H15">
        <v>0</v>
      </c>
      <c r="I15">
        <f t="shared" ca="1" si="6"/>
        <v>1902</v>
      </c>
      <c r="J15">
        <f t="shared" ca="1" si="7"/>
        <v>5594</v>
      </c>
      <c r="K15">
        <f t="shared" ca="1" si="8"/>
        <v>90</v>
      </c>
      <c r="L15">
        <v>1</v>
      </c>
      <c r="M15">
        <v>0</v>
      </c>
      <c r="N15">
        <v>5.1079503230008143</v>
      </c>
      <c r="O15">
        <v>7.5331588074555631</v>
      </c>
      <c r="P15">
        <v>8.5760279771371302</v>
      </c>
      <c r="Q15">
        <v>4.4188406077965983</v>
      </c>
      <c r="R15">
        <v>2011</v>
      </c>
    </row>
    <row r="16" spans="1:18" x14ac:dyDescent="0.25">
      <c r="A16">
        <f t="shared" ca="1" si="1"/>
        <v>4.6326128768398798</v>
      </c>
      <c r="B16">
        <f t="shared" ca="1" si="2"/>
        <v>0.1</v>
      </c>
      <c r="C16">
        <f t="shared" ca="1" si="3"/>
        <v>7.6591713676660582</v>
      </c>
      <c r="D16">
        <f t="shared" ca="1" si="4"/>
        <v>8.144969417087875</v>
      </c>
      <c r="E16">
        <f t="shared" ca="1" si="5"/>
        <v>4.4426512564903167</v>
      </c>
      <c r="F16">
        <v>0</v>
      </c>
      <c r="G16">
        <v>0</v>
      </c>
      <c r="H16">
        <v>1</v>
      </c>
      <c r="I16">
        <f t="shared" ca="1" si="6"/>
        <v>2120</v>
      </c>
      <c r="J16">
        <f t="shared" ca="1" si="7"/>
        <v>3446</v>
      </c>
      <c r="K16">
        <f t="shared" ca="1" si="8"/>
        <v>85</v>
      </c>
      <c r="L16">
        <v>0</v>
      </c>
      <c r="M16">
        <v>1</v>
      </c>
      <c r="N16">
        <v>4.4322918103273299</v>
      </c>
      <c r="O16">
        <v>7.5427435453685501</v>
      </c>
      <c r="P16">
        <v>8.398860004454372</v>
      </c>
      <c r="Q16">
        <v>4.6051701859880918</v>
      </c>
      <c r="R16">
        <v>2012</v>
      </c>
    </row>
    <row r="17" spans="1:18" x14ac:dyDescent="0.25">
      <c r="A17">
        <f t="shared" ca="1" si="1"/>
        <v>4.9248386810513729</v>
      </c>
      <c r="B17">
        <f t="shared" ca="1" si="2"/>
        <v>-0.1</v>
      </c>
      <c r="C17">
        <f t="shared" ca="1" si="3"/>
        <v>7.5893358231706172</v>
      </c>
      <c r="D17">
        <f t="shared" ca="1" si="4"/>
        <v>8.1730113117249719</v>
      </c>
      <c r="E17">
        <f t="shared" ca="1" si="5"/>
        <v>4.5643481914678361</v>
      </c>
      <c r="F17">
        <v>0</v>
      </c>
      <c r="G17">
        <v>1</v>
      </c>
      <c r="H17">
        <v>0</v>
      </c>
      <c r="I17">
        <f t="shared" ca="1" si="6"/>
        <v>1977</v>
      </c>
      <c r="J17">
        <f t="shared" ca="1" si="7"/>
        <v>3544</v>
      </c>
      <c r="K17">
        <f t="shared" ca="1" si="8"/>
        <v>96</v>
      </c>
      <c r="L17">
        <v>1</v>
      </c>
      <c r="M17">
        <v>0</v>
      </c>
      <c r="N17">
        <v>5.0754712767513332</v>
      </c>
      <c r="O17">
        <v>7.5862963071527201</v>
      </c>
      <c r="P17">
        <v>8.6532962744085786</v>
      </c>
      <c r="Q17">
        <v>4.5849674786705723</v>
      </c>
      <c r="R17">
        <v>2011</v>
      </c>
    </row>
    <row r="18" spans="1:18" x14ac:dyDescent="0.25">
      <c r="A18">
        <f t="shared" ca="1" si="1"/>
        <v>4.6838374894177983</v>
      </c>
      <c r="B18">
        <f t="shared" ca="1" si="2"/>
        <v>0.1</v>
      </c>
      <c r="C18">
        <f t="shared" ca="1" si="3"/>
        <v>7.6024013356658182</v>
      </c>
      <c r="D18">
        <f t="shared" ca="1" si="4"/>
        <v>8.6564332585077413</v>
      </c>
      <c r="E18">
        <f t="shared" ca="1" si="5"/>
        <v>4.5849674786705723</v>
      </c>
      <c r="F18">
        <v>0</v>
      </c>
      <c r="G18">
        <v>0</v>
      </c>
      <c r="H18">
        <v>1</v>
      </c>
      <c r="I18">
        <f t="shared" ca="1" si="6"/>
        <v>2003</v>
      </c>
      <c r="J18">
        <f t="shared" ca="1" si="7"/>
        <v>5747</v>
      </c>
      <c r="K18">
        <f t="shared" ca="1" si="8"/>
        <v>98</v>
      </c>
      <c r="L18">
        <v>0</v>
      </c>
      <c r="M18">
        <v>1</v>
      </c>
      <c r="N18">
        <v>4.5349087993649064</v>
      </c>
      <c r="O18">
        <v>7.498315870766981</v>
      </c>
      <c r="P18">
        <v>8.6471682678379835</v>
      </c>
      <c r="Q18">
        <v>4.6051701859880918</v>
      </c>
      <c r="R18">
        <v>2012</v>
      </c>
    </row>
    <row r="19" spans="1:18" x14ac:dyDescent="0.25">
      <c r="A19">
        <f t="shared" ca="1" si="1"/>
        <v>5.5197242509003663</v>
      </c>
      <c r="B19">
        <f t="shared" ca="1" si="2"/>
        <v>0.1</v>
      </c>
      <c r="C19">
        <f t="shared" ca="1" si="3"/>
        <v>7.5963923040641959</v>
      </c>
      <c r="D19">
        <f t="shared" ca="1" si="4"/>
        <v>8.238008249218403</v>
      </c>
      <c r="E19">
        <f t="shared" ca="1" si="5"/>
        <v>4.4886363697321396</v>
      </c>
      <c r="F19">
        <v>1</v>
      </c>
      <c r="G19">
        <v>0</v>
      </c>
      <c r="H19">
        <v>0</v>
      </c>
      <c r="I19">
        <f t="shared" ca="1" si="6"/>
        <v>1991</v>
      </c>
      <c r="J19">
        <f t="shared" ca="1" si="7"/>
        <v>3782</v>
      </c>
      <c r="K19">
        <f t="shared" ca="1" si="8"/>
        <v>89</v>
      </c>
      <c r="L19">
        <v>0</v>
      </c>
      <c r="M19">
        <v>0</v>
      </c>
      <c r="N19">
        <v>5.2979393460252444</v>
      </c>
      <c r="O19">
        <v>7.5021864866029242</v>
      </c>
      <c r="P19">
        <v>8.513787398281405</v>
      </c>
      <c r="Q19">
        <v>4.4773368144782069</v>
      </c>
      <c r="R19">
        <v>2010</v>
      </c>
    </row>
    <row r="20" spans="1:18" x14ac:dyDescent="0.25">
      <c r="A20">
        <f t="shared" ca="1" si="1"/>
        <v>5.0063064422007333</v>
      </c>
      <c r="B20">
        <f t="shared" ca="1" si="2"/>
        <v>0</v>
      </c>
      <c r="C20">
        <f t="shared" ca="1" si="3"/>
        <v>7.6275443904885032</v>
      </c>
      <c r="D20">
        <f t="shared" ca="1" si="4"/>
        <v>8.0166478770578031</v>
      </c>
      <c r="E20">
        <f t="shared" ca="1" si="5"/>
        <v>4.4543472962535073</v>
      </c>
      <c r="F20">
        <v>0</v>
      </c>
      <c r="G20">
        <v>1</v>
      </c>
      <c r="H20">
        <v>0</v>
      </c>
      <c r="I20">
        <f t="shared" ca="1" si="6"/>
        <v>2054</v>
      </c>
      <c r="J20">
        <f t="shared" ca="1" si="7"/>
        <v>3031</v>
      </c>
      <c r="K20">
        <f t="shared" ca="1" si="8"/>
        <v>86</v>
      </c>
      <c r="L20">
        <v>1</v>
      </c>
      <c r="M20">
        <v>0</v>
      </c>
      <c r="N20">
        <v>4.9402374803909606</v>
      </c>
      <c r="O20">
        <v>7.5548585210406758</v>
      </c>
      <c r="P20">
        <v>8.478660241699453</v>
      </c>
      <c r="Q20">
        <v>4.5747109785033828</v>
      </c>
      <c r="R20">
        <v>2011</v>
      </c>
    </row>
    <row r="21" spans="1:18" x14ac:dyDescent="0.25">
      <c r="A21">
        <f t="shared" ca="1" si="1"/>
        <v>5.1563384596606125</v>
      </c>
      <c r="B21">
        <f t="shared" ca="1" si="2"/>
        <v>0.1</v>
      </c>
      <c r="C21">
        <f t="shared" ca="1" si="3"/>
        <v>7.6953031349635665</v>
      </c>
      <c r="D21">
        <f t="shared" ca="1" si="4"/>
        <v>8.2252353241016678</v>
      </c>
      <c r="E21">
        <f t="shared" ca="1" si="5"/>
        <v>4.4308167988433134</v>
      </c>
      <c r="F21">
        <v>0</v>
      </c>
      <c r="G21">
        <v>1</v>
      </c>
      <c r="H21">
        <v>0</v>
      </c>
      <c r="I21">
        <f t="shared" ca="1" si="6"/>
        <v>2198</v>
      </c>
      <c r="J21">
        <f t="shared" ca="1" si="7"/>
        <v>3734</v>
      </c>
      <c r="K21">
        <f t="shared" ca="1" si="8"/>
        <v>84</v>
      </c>
      <c r="L21">
        <v>1</v>
      </c>
      <c r="M21">
        <v>0</v>
      </c>
      <c r="N21">
        <v>5.0369198999189742</v>
      </c>
      <c r="O21">
        <v>7.57095858316901</v>
      </c>
      <c r="P21">
        <v>8.6527724856580601</v>
      </c>
      <c r="Q21">
        <v>4.4308167988433134</v>
      </c>
      <c r="R21">
        <v>2011</v>
      </c>
    </row>
    <row r="22" spans="1:18" x14ac:dyDescent="0.25">
      <c r="A22">
        <f t="shared" ca="1" si="1"/>
        <v>5.5790626499909113</v>
      </c>
      <c r="B22">
        <f t="shared" ca="1" si="2"/>
        <v>0.1</v>
      </c>
      <c r="C22">
        <f t="shared" ca="1" si="3"/>
        <v>7.643003635560718</v>
      </c>
      <c r="D22">
        <f t="shared" ca="1" si="4"/>
        <v>8.690305809124883</v>
      </c>
      <c r="E22">
        <f t="shared" ca="1" si="5"/>
        <v>4.4426512564903167</v>
      </c>
      <c r="F22">
        <v>1</v>
      </c>
      <c r="G22">
        <v>0</v>
      </c>
      <c r="H22">
        <v>0</v>
      </c>
      <c r="I22">
        <f t="shared" ca="1" si="6"/>
        <v>2086</v>
      </c>
      <c r="J22">
        <f t="shared" ca="1" si="7"/>
        <v>5945</v>
      </c>
      <c r="K22">
        <f t="shared" ca="1" si="8"/>
        <v>85</v>
      </c>
      <c r="L22">
        <v>0</v>
      </c>
      <c r="M22">
        <v>0</v>
      </c>
      <c r="N22">
        <v>5.4371201120736918</v>
      </c>
      <c r="O22">
        <v>7.6736881292677301</v>
      </c>
      <c r="P22">
        <v>8.1650792588050685</v>
      </c>
      <c r="Q22">
        <v>4.4188406077965983</v>
      </c>
      <c r="R22">
        <v>2010</v>
      </c>
    </row>
    <row r="23" spans="1:18" x14ac:dyDescent="0.25">
      <c r="A23">
        <f t="shared" ca="1" si="1"/>
        <v>4.6038942238174494</v>
      </c>
      <c r="B23">
        <f t="shared" ca="1" si="2"/>
        <v>0.1</v>
      </c>
      <c r="C23">
        <f t="shared" ca="1" si="3"/>
        <v>7.5120712458354664</v>
      </c>
      <c r="D23">
        <f t="shared" ca="1" si="4"/>
        <v>8.4133870226906478</v>
      </c>
      <c r="E23">
        <f t="shared" ca="1" si="5"/>
        <v>4.5325994931532563</v>
      </c>
      <c r="F23">
        <v>0</v>
      </c>
      <c r="G23">
        <v>0</v>
      </c>
      <c r="H23">
        <v>1</v>
      </c>
      <c r="I23">
        <f t="shared" ca="1" si="6"/>
        <v>1830</v>
      </c>
      <c r="J23">
        <f t="shared" ca="1" si="7"/>
        <v>4507</v>
      </c>
      <c r="K23">
        <f t="shared" ca="1" si="8"/>
        <v>93</v>
      </c>
      <c r="L23">
        <v>0</v>
      </c>
      <c r="M23">
        <v>1</v>
      </c>
      <c r="N23">
        <v>4.4237139123278348</v>
      </c>
      <c r="O23">
        <v>7.5342283262740892</v>
      </c>
      <c r="P23">
        <v>8.6573028994008823</v>
      </c>
      <c r="Q23">
        <v>4.4543472962535073</v>
      </c>
      <c r="R23">
        <v>2012</v>
      </c>
    </row>
    <row r="24" spans="1:18" x14ac:dyDescent="0.25">
      <c r="A24">
        <f t="shared" ca="1" si="1"/>
        <v>4.9317236590406583</v>
      </c>
      <c r="B24">
        <f t="shared" ca="1" si="2"/>
        <v>-0.1</v>
      </c>
      <c r="C24">
        <f t="shared" ca="1" si="3"/>
        <v>7.5822291942764615</v>
      </c>
      <c r="D24">
        <f t="shared" ca="1" si="4"/>
        <v>8.2361556616831244</v>
      </c>
      <c r="E24">
        <f t="shared" ca="1" si="5"/>
        <v>4.5849674786705723</v>
      </c>
      <c r="F24">
        <v>0</v>
      </c>
      <c r="G24">
        <v>1</v>
      </c>
      <c r="H24">
        <v>0</v>
      </c>
      <c r="I24">
        <f t="shared" ca="1" si="6"/>
        <v>1963</v>
      </c>
      <c r="J24">
        <f t="shared" ca="1" si="7"/>
        <v>3775</v>
      </c>
      <c r="K24">
        <f t="shared" ca="1" si="8"/>
        <v>98</v>
      </c>
      <c r="L24">
        <v>1</v>
      </c>
      <c r="M24">
        <v>0</v>
      </c>
      <c r="N24">
        <v>5.0212528750282779</v>
      </c>
      <c r="O24">
        <v>7.580189417944541</v>
      </c>
      <c r="P24">
        <v>8.5475283912123103</v>
      </c>
      <c r="Q24">
        <v>4.3820266346738812</v>
      </c>
      <c r="R24">
        <v>2011</v>
      </c>
    </row>
    <row r="25" spans="1:18" x14ac:dyDescent="0.25">
      <c r="A25">
        <f t="shared" ca="1" si="1"/>
        <v>5.5928842685172659</v>
      </c>
      <c r="B25">
        <f t="shared" ca="1" si="2"/>
        <v>0.1</v>
      </c>
      <c r="C25">
        <f t="shared" ca="1" si="3"/>
        <v>7.6792514259530584</v>
      </c>
      <c r="D25">
        <f t="shared" ca="1" si="4"/>
        <v>8.5779119264509429</v>
      </c>
      <c r="E25">
        <f t="shared" ca="1" si="5"/>
        <v>4.4773368144782069</v>
      </c>
      <c r="F25">
        <v>1</v>
      </c>
      <c r="G25">
        <v>0</v>
      </c>
      <c r="H25">
        <v>0</v>
      </c>
      <c r="I25">
        <f t="shared" ca="1" si="6"/>
        <v>2163</v>
      </c>
      <c r="J25">
        <f t="shared" ca="1" si="7"/>
        <v>5313</v>
      </c>
      <c r="K25">
        <f t="shared" ca="1" si="8"/>
        <v>88</v>
      </c>
      <c r="L25">
        <v>0</v>
      </c>
      <c r="M25">
        <v>0</v>
      </c>
      <c r="N25">
        <v>5.4510036322757909</v>
      </c>
      <c r="O25">
        <v>7.5688956634069955</v>
      </c>
      <c r="P25">
        <v>8.6882852662586441</v>
      </c>
      <c r="Q25">
        <v>4.4886363697321396</v>
      </c>
      <c r="R25">
        <v>2010</v>
      </c>
    </row>
  </sheetData>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rgb="FFFF0000"/>
  </sheetPr>
  <dimension ref="A1:J31"/>
  <sheetViews>
    <sheetView topLeftCell="F1" workbookViewId="0">
      <selection activeCell="J19" sqref="J19"/>
    </sheetView>
  </sheetViews>
  <sheetFormatPr defaultRowHeight="15" outlineLevelCol="1" x14ac:dyDescent="0.25"/>
  <cols>
    <col min="1" max="1" width="12.5703125" hidden="1" customWidth="1" outlineLevel="1"/>
    <col min="2" max="2" width="7" hidden="1" customWidth="1" outlineLevel="1"/>
    <col min="3" max="3" width="11.5703125" hidden="1" customWidth="1" outlineLevel="1"/>
    <col min="4" max="4" width="11" hidden="1" customWidth="1" outlineLevel="1"/>
    <col min="5" max="5" width="0" hidden="1" customWidth="1" outlineLevel="1"/>
    <col min="6" max="6" width="9.140625" collapsed="1"/>
    <col min="9" max="10" width="11.42578125" customWidth="1"/>
  </cols>
  <sheetData>
    <row r="1" spans="1:10" ht="45.75" customHeight="1" x14ac:dyDescent="0.25">
      <c r="A1" s="31" t="s">
        <v>67</v>
      </c>
      <c r="B1" s="31" t="s">
        <v>68</v>
      </c>
      <c r="C1" s="31" t="s">
        <v>69</v>
      </c>
      <c r="D1" s="31" t="s">
        <v>70</v>
      </c>
      <c r="F1" s="31" t="s">
        <v>67</v>
      </c>
      <c r="G1" s="31" t="s">
        <v>68</v>
      </c>
      <c r="H1" s="31" t="s">
        <v>69</v>
      </c>
      <c r="I1" s="31" t="s">
        <v>70</v>
      </c>
      <c r="J1" s="54"/>
    </row>
    <row r="2" spans="1:10" x14ac:dyDescent="0.25">
      <c r="A2">
        <f ca="1">ROUND(RANDBETWEEN(-10,10)+1000-2*B2+1.5*C2,0)</f>
        <v>1003</v>
      </c>
      <c r="B2">
        <f ca="1">10+RANDBETWEEN(0,10)</f>
        <v>18</v>
      </c>
      <c r="C2">
        <f ca="1">10+RANDBETWEEN(0,60)</f>
        <v>21</v>
      </c>
      <c r="D2">
        <f ca="1">100+10*RANDBETWEEN(0,30)</f>
        <v>200</v>
      </c>
      <c r="F2">
        <v>1065</v>
      </c>
      <c r="G2">
        <v>20</v>
      </c>
      <c r="H2">
        <v>68</v>
      </c>
      <c r="I2">
        <v>290</v>
      </c>
    </row>
    <row r="3" spans="1:10" x14ac:dyDescent="0.25">
      <c r="A3">
        <f t="shared" ref="A3:A31" ca="1" si="0">ROUND(RANDBETWEEN(-10,10)+1000-2*B3+1.5*C3,0)</f>
        <v>1062</v>
      </c>
      <c r="B3">
        <f t="shared" ref="B3:B30" ca="1" si="1">10+RANDBETWEEN(0,10)</f>
        <v>11</v>
      </c>
      <c r="C3">
        <f t="shared" ref="C3:C31" ca="1" si="2">10+RANDBETWEEN(0,60)</f>
        <v>60</v>
      </c>
      <c r="D3">
        <f t="shared" ref="D3:D31" ca="1" si="3">100+10*RANDBETWEEN(0,30)</f>
        <v>320</v>
      </c>
      <c r="F3">
        <v>991</v>
      </c>
      <c r="G3">
        <v>18</v>
      </c>
      <c r="H3">
        <v>15</v>
      </c>
      <c r="I3">
        <v>190</v>
      </c>
    </row>
    <row r="4" spans="1:10" x14ac:dyDescent="0.25">
      <c r="A4">
        <f t="shared" ca="1" si="0"/>
        <v>1017</v>
      </c>
      <c r="B4">
        <f t="shared" ca="1" si="1"/>
        <v>11</v>
      </c>
      <c r="C4">
        <f t="shared" ca="1" si="2"/>
        <v>26</v>
      </c>
      <c r="D4">
        <f t="shared" ca="1" si="3"/>
        <v>380</v>
      </c>
      <c r="F4">
        <v>997</v>
      </c>
      <c r="G4">
        <v>16</v>
      </c>
      <c r="H4">
        <v>19</v>
      </c>
      <c r="I4">
        <v>310</v>
      </c>
    </row>
    <row r="5" spans="1:10" x14ac:dyDescent="0.25">
      <c r="A5">
        <f t="shared" ca="1" si="0"/>
        <v>1054</v>
      </c>
      <c r="B5">
        <f t="shared" ca="1" si="1"/>
        <v>12</v>
      </c>
      <c r="C5">
        <f t="shared" ca="1" si="2"/>
        <v>53</v>
      </c>
      <c r="D5">
        <f t="shared" ca="1" si="3"/>
        <v>370</v>
      </c>
      <c r="F5">
        <v>1003</v>
      </c>
      <c r="G5">
        <v>16</v>
      </c>
      <c r="H5">
        <v>22</v>
      </c>
      <c r="I5">
        <v>130</v>
      </c>
    </row>
    <row r="6" spans="1:10" x14ac:dyDescent="0.25">
      <c r="A6">
        <f t="shared" ca="1" si="0"/>
        <v>1056</v>
      </c>
      <c r="B6">
        <f t="shared" ca="1" si="1"/>
        <v>19</v>
      </c>
      <c r="C6">
        <f t="shared" ca="1" si="2"/>
        <v>64</v>
      </c>
      <c r="D6">
        <f t="shared" ca="1" si="3"/>
        <v>320</v>
      </c>
      <c r="F6">
        <v>1036</v>
      </c>
      <c r="G6">
        <v>16</v>
      </c>
      <c r="H6">
        <v>44</v>
      </c>
      <c r="I6">
        <v>190</v>
      </c>
    </row>
    <row r="7" spans="1:10" x14ac:dyDescent="0.25">
      <c r="A7">
        <f t="shared" ca="1" si="0"/>
        <v>1036</v>
      </c>
      <c r="B7">
        <f t="shared" ca="1" si="1"/>
        <v>13</v>
      </c>
      <c r="C7">
        <f t="shared" ca="1" si="2"/>
        <v>41</v>
      </c>
      <c r="D7">
        <f t="shared" ca="1" si="3"/>
        <v>390</v>
      </c>
      <c r="F7">
        <v>1048</v>
      </c>
      <c r="G7">
        <v>19</v>
      </c>
      <c r="H7">
        <v>58</v>
      </c>
      <c r="I7">
        <v>330</v>
      </c>
    </row>
    <row r="8" spans="1:10" x14ac:dyDescent="0.25">
      <c r="A8">
        <f t="shared" ca="1" si="0"/>
        <v>1049</v>
      </c>
      <c r="B8">
        <f t="shared" ca="1" si="1"/>
        <v>10</v>
      </c>
      <c r="C8">
        <f t="shared" ca="1" si="2"/>
        <v>42</v>
      </c>
      <c r="D8">
        <f t="shared" ca="1" si="3"/>
        <v>210</v>
      </c>
      <c r="F8">
        <v>1012</v>
      </c>
      <c r="G8">
        <v>10</v>
      </c>
      <c r="H8">
        <v>18</v>
      </c>
      <c r="I8">
        <v>120</v>
      </c>
    </row>
    <row r="9" spans="1:10" x14ac:dyDescent="0.25">
      <c r="A9">
        <f t="shared" ca="1" si="0"/>
        <v>1044</v>
      </c>
      <c r="B9">
        <f t="shared" ca="1" si="1"/>
        <v>15</v>
      </c>
      <c r="C9">
        <f t="shared" ca="1" si="2"/>
        <v>56</v>
      </c>
      <c r="D9">
        <f t="shared" ca="1" si="3"/>
        <v>400</v>
      </c>
      <c r="F9">
        <v>990</v>
      </c>
      <c r="G9">
        <v>15</v>
      </c>
      <c r="H9">
        <v>15</v>
      </c>
      <c r="I9">
        <v>370</v>
      </c>
    </row>
    <row r="10" spans="1:10" x14ac:dyDescent="0.25">
      <c r="A10">
        <f t="shared" ca="1" si="0"/>
        <v>1026</v>
      </c>
      <c r="B10">
        <f t="shared" ca="1" si="1"/>
        <v>13</v>
      </c>
      <c r="C10">
        <f t="shared" ca="1" si="2"/>
        <v>33</v>
      </c>
      <c r="D10">
        <f t="shared" ca="1" si="3"/>
        <v>140</v>
      </c>
      <c r="F10">
        <v>1032</v>
      </c>
      <c r="G10">
        <v>11</v>
      </c>
      <c r="H10">
        <v>37</v>
      </c>
      <c r="I10">
        <v>250</v>
      </c>
    </row>
    <row r="11" spans="1:10" x14ac:dyDescent="0.25">
      <c r="A11">
        <f t="shared" ca="1" si="0"/>
        <v>1023</v>
      </c>
      <c r="B11">
        <f t="shared" ca="1" si="1"/>
        <v>16</v>
      </c>
      <c r="C11">
        <f t="shared" ca="1" si="2"/>
        <v>41</v>
      </c>
      <c r="D11">
        <f t="shared" ca="1" si="3"/>
        <v>300</v>
      </c>
      <c r="F11">
        <v>1015</v>
      </c>
      <c r="G11">
        <v>13</v>
      </c>
      <c r="H11">
        <v>33</v>
      </c>
      <c r="I11">
        <v>340</v>
      </c>
    </row>
    <row r="12" spans="1:10" x14ac:dyDescent="0.25">
      <c r="A12">
        <f t="shared" ca="1" si="0"/>
        <v>981</v>
      </c>
      <c r="B12">
        <f t="shared" ca="1" si="1"/>
        <v>19</v>
      </c>
      <c r="C12">
        <f t="shared" ca="1" si="2"/>
        <v>11</v>
      </c>
      <c r="D12">
        <f t="shared" ca="1" si="3"/>
        <v>200</v>
      </c>
      <c r="F12">
        <v>1061</v>
      </c>
      <c r="G12">
        <v>12</v>
      </c>
      <c r="H12">
        <v>57</v>
      </c>
      <c r="I12">
        <v>340</v>
      </c>
    </row>
    <row r="13" spans="1:10" x14ac:dyDescent="0.25">
      <c r="A13">
        <f t="shared" ca="1" si="0"/>
        <v>979</v>
      </c>
      <c r="B13">
        <f t="shared" ca="1" si="1"/>
        <v>18</v>
      </c>
      <c r="C13">
        <f t="shared" ca="1" si="2"/>
        <v>14</v>
      </c>
      <c r="D13">
        <f t="shared" ca="1" si="3"/>
        <v>120</v>
      </c>
      <c r="F13">
        <v>1083</v>
      </c>
      <c r="G13">
        <v>14</v>
      </c>
      <c r="H13">
        <v>67</v>
      </c>
      <c r="I13">
        <v>340</v>
      </c>
    </row>
    <row r="14" spans="1:10" x14ac:dyDescent="0.25">
      <c r="A14">
        <f t="shared" ca="1" si="0"/>
        <v>1012</v>
      </c>
      <c r="B14">
        <f t="shared" ca="1" si="1"/>
        <v>14</v>
      </c>
      <c r="C14">
        <f t="shared" ca="1" si="2"/>
        <v>29</v>
      </c>
      <c r="D14">
        <f t="shared" ca="1" si="3"/>
        <v>370</v>
      </c>
      <c r="F14">
        <v>1028</v>
      </c>
      <c r="G14">
        <v>20</v>
      </c>
      <c r="H14">
        <v>48</v>
      </c>
      <c r="I14">
        <v>370</v>
      </c>
    </row>
    <row r="15" spans="1:10" x14ac:dyDescent="0.25">
      <c r="A15">
        <f t="shared" ca="1" si="0"/>
        <v>1062</v>
      </c>
      <c r="B15">
        <f t="shared" ca="1" si="1"/>
        <v>16</v>
      </c>
      <c r="C15">
        <f t="shared" ca="1" si="2"/>
        <v>60</v>
      </c>
      <c r="D15">
        <f t="shared" ca="1" si="3"/>
        <v>120</v>
      </c>
      <c r="F15">
        <v>1048</v>
      </c>
      <c r="G15">
        <v>10</v>
      </c>
      <c r="H15">
        <v>40</v>
      </c>
      <c r="I15">
        <v>110</v>
      </c>
    </row>
    <row r="16" spans="1:10" x14ac:dyDescent="0.25">
      <c r="A16">
        <f t="shared" ca="1" si="0"/>
        <v>1082</v>
      </c>
      <c r="B16">
        <f t="shared" ca="1" si="1"/>
        <v>15</v>
      </c>
      <c r="C16">
        <f t="shared" ca="1" si="2"/>
        <v>70</v>
      </c>
      <c r="D16">
        <f t="shared" ca="1" si="3"/>
        <v>130</v>
      </c>
      <c r="F16">
        <v>1069</v>
      </c>
      <c r="G16">
        <v>13</v>
      </c>
      <c r="H16">
        <v>64</v>
      </c>
      <c r="I16">
        <v>350</v>
      </c>
    </row>
    <row r="17" spans="1:9" x14ac:dyDescent="0.25">
      <c r="A17">
        <f t="shared" ca="1" si="0"/>
        <v>1041</v>
      </c>
      <c r="B17">
        <f t="shared" ca="1" si="1"/>
        <v>18</v>
      </c>
      <c r="C17">
        <f t="shared" ca="1" si="2"/>
        <v>46</v>
      </c>
      <c r="D17">
        <f t="shared" ca="1" si="3"/>
        <v>180</v>
      </c>
      <c r="F17">
        <v>1018</v>
      </c>
      <c r="G17">
        <v>14</v>
      </c>
      <c r="H17">
        <v>33</v>
      </c>
      <c r="I17">
        <v>230</v>
      </c>
    </row>
    <row r="18" spans="1:9" x14ac:dyDescent="0.25">
      <c r="A18">
        <f t="shared" ca="1" si="0"/>
        <v>1017</v>
      </c>
      <c r="B18">
        <f t="shared" ca="1" si="1"/>
        <v>14</v>
      </c>
      <c r="C18">
        <f t="shared" ca="1" si="2"/>
        <v>32</v>
      </c>
      <c r="D18">
        <f t="shared" ca="1" si="3"/>
        <v>150</v>
      </c>
      <c r="F18">
        <v>1057</v>
      </c>
      <c r="G18">
        <v>18</v>
      </c>
      <c r="H18">
        <v>56</v>
      </c>
      <c r="I18">
        <v>280</v>
      </c>
    </row>
    <row r="19" spans="1:9" x14ac:dyDescent="0.25">
      <c r="A19">
        <f t="shared" ca="1" si="0"/>
        <v>1007</v>
      </c>
      <c r="B19">
        <f t="shared" ca="1" si="1"/>
        <v>17</v>
      </c>
      <c r="C19">
        <f t="shared" ca="1" si="2"/>
        <v>26</v>
      </c>
      <c r="D19">
        <f t="shared" ca="1" si="3"/>
        <v>110</v>
      </c>
      <c r="F19">
        <v>1059</v>
      </c>
      <c r="G19">
        <v>17</v>
      </c>
      <c r="H19">
        <v>63</v>
      </c>
      <c r="I19">
        <v>260</v>
      </c>
    </row>
    <row r="20" spans="1:9" x14ac:dyDescent="0.25">
      <c r="A20">
        <f t="shared" ca="1" si="0"/>
        <v>1003</v>
      </c>
      <c r="B20">
        <f t="shared" ca="1" si="1"/>
        <v>20</v>
      </c>
      <c r="C20">
        <f t="shared" ca="1" si="2"/>
        <v>24</v>
      </c>
      <c r="D20">
        <f t="shared" ca="1" si="3"/>
        <v>130</v>
      </c>
      <c r="F20">
        <v>1032</v>
      </c>
      <c r="G20">
        <v>13</v>
      </c>
      <c r="H20">
        <v>45</v>
      </c>
      <c r="I20">
        <v>230</v>
      </c>
    </row>
    <row r="21" spans="1:9" x14ac:dyDescent="0.25">
      <c r="A21">
        <f t="shared" ca="1" si="0"/>
        <v>1005</v>
      </c>
      <c r="B21">
        <f t="shared" ca="1" si="1"/>
        <v>18</v>
      </c>
      <c r="C21">
        <f t="shared" ca="1" si="2"/>
        <v>30</v>
      </c>
      <c r="D21">
        <f t="shared" ca="1" si="3"/>
        <v>340</v>
      </c>
      <c r="F21">
        <v>1058</v>
      </c>
      <c r="G21">
        <v>10</v>
      </c>
      <c r="H21">
        <v>46</v>
      </c>
      <c r="I21">
        <v>120</v>
      </c>
    </row>
    <row r="22" spans="1:9" x14ac:dyDescent="0.25">
      <c r="A22">
        <f t="shared" ca="1" si="0"/>
        <v>992</v>
      </c>
      <c r="B22">
        <f t="shared" ca="1" si="1"/>
        <v>13</v>
      </c>
      <c r="C22">
        <f t="shared" ca="1" si="2"/>
        <v>11</v>
      </c>
      <c r="D22">
        <f t="shared" ca="1" si="3"/>
        <v>400</v>
      </c>
      <c r="F22">
        <v>1061</v>
      </c>
      <c r="G22">
        <v>19</v>
      </c>
      <c r="H22">
        <v>68</v>
      </c>
      <c r="I22">
        <v>330</v>
      </c>
    </row>
    <row r="23" spans="1:9" x14ac:dyDescent="0.25">
      <c r="A23">
        <f t="shared" ca="1" si="0"/>
        <v>998</v>
      </c>
      <c r="B23">
        <f t="shared" ca="1" si="1"/>
        <v>14</v>
      </c>
      <c r="C23">
        <f t="shared" ca="1" si="2"/>
        <v>18</v>
      </c>
      <c r="D23">
        <f t="shared" ca="1" si="3"/>
        <v>380</v>
      </c>
      <c r="F23">
        <v>973</v>
      </c>
      <c r="G23">
        <v>20</v>
      </c>
      <c r="H23">
        <v>11</v>
      </c>
      <c r="I23">
        <v>290</v>
      </c>
    </row>
    <row r="24" spans="1:9" x14ac:dyDescent="0.25">
      <c r="A24">
        <f t="shared" ca="1" si="0"/>
        <v>1025</v>
      </c>
      <c r="B24">
        <f t="shared" ca="1" si="1"/>
        <v>18</v>
      </c>
      <c r="C24">
        <f t="shared" ca="1" si="2"/>
        <v>34</v>
      </c>
      <c r="D24">
        <f t="shared" ca="1" si="3"/>
        <v>180</v>
      </c>
      <c r="F24">
        <v>1020</v>
      </c>
      <c r="G24">
        <v>11</v>
      </c>
      <c r="H24">
        <v>28</v>
      </c>
      <c r="I24">
        <v>290</v>
      </c>
    </row>
    <row r="25" spans="1:9" x14ac:dyDescent="0.25">
      <c r="A25">
        <f t="shared" ca="1" si="0"/>
        <v>1012</v>
      </c>
      <c r="B25">
        <f t="shared" ca="1" si="1"/>
        <v>14</v>
      </c>
      <c r="C25">
        <f t="shared" ca="1" si="2"/>
        <v>29</v>
      </c>
      <c r="D25">
        <f t="shared" ca="1" si="3"/>
        <v>260</v>
      </c>
      <c r="F25">
        <v>988</v>
      </c>
      <c r="G25">
        <v>18</v>
      </c>
      <c r="H25">
        <v>21</v>
      </c>
      <c r="I25">
        <v>130</v>
      </c>
    </row>
    <row r="26" spans="1:9" x14ac:dyDescent="0.25">
      <c r="A26">
        <f t="shared" ca="1" si="0"/>
        <v>1034</v>
      </c>
      <c r="B26">
        <f t="shared" ca="1" si="1"/>
        <v>12</v>
      </c>
      <c r="C26">
        <f t="shared" ca="1" si="2"/>
        <v>42</v>
      </c>
      <c r="D26">
        <f t="shared" ca="1" si="3"/>
        <v>360</v>
      </c>
      <c r="F26">
        <v>1016</v>
      </c>
      <c r="G26">
        <v>15</v>
      </c>
      <c r="H26">
        <v>32</v>
      </c>
      <c r="I26">
        <v>170</v>
      </c>
    </row>
    <row r="27" spans="1:9" x14ac:dyDescent="0.25">
      <c r="A27">
        <f t="shared" ca="1" si="0"/>
        <v>1061</v>
      </c>
      <c r="B27">
        <f t="shared" ca="1" si="1"/>
        <v>14</v>
      </c>
      <c r="C27">
        <f t="shared" ca="1" si="2"/>
        <v>60</v>
      </c>
      <c r="D27">
        <f t="shared" ca="1" si="3"/>
        <v>270</v>
      </c>
      <c r="F27">
        <v>1058</v>
      </c>
      <c r="G27">
        <v>16</v>
      </c>
      <c r="H27">
        <v>59</v>
      </c>
      <c r="I27">
        <v>120</v>
      </c>
    </row>
    <row r="28" spans="1:9" x14ac:dyDescent="0.25">
      <c r="A28">
        <f t="shared" ca="1" si="0"/>
        <v>1037</v>
      </c>
      <c r="B28">
        <f t="shared" ca="1" si="1"/>
        <v>13</v>
      </c>
      <c r="C28">
        <f t="shared" ca="1" si="2"/>
        <v>40</v>
      </c>
      <c r="D28">
        <f t="shared" ca="1" si="3"/>
        <v>120</v>
      </c>
      <c r="F28">
        <v>993</v>
      </c>
      <c r="G28">
        <v>16</v>
      </c>
      <c r="H28">
        <v>12</v>
      </c>
      <c r="I28">
        <v>350</v>
      </c>
    </row>
    <row r="29" spans="1:9" x14ac:dyDescent="0.25">
      <c r="A29">
        <f t="shared" ca="1" si="0"/>
        <v>1064</v>
      </c>
      <c r="B29">
        <f t="shared" ca="1" si="1"/>
        <v>18</v>
      </c>
      <c r="C29">
        <f t="shared" ca="1" si="2"/>
        <v>66</v>
      </c>
      <c r="D29">
        <f t="shared" ca="1" si="3"/>
        <v>360</v>
      </c>
      <c r="F29">
        <v>973</v>
      </c>
      <c r="G29">
        <v>18</v>
      </c>
      <c r="H29">
        <v>12</v>
      </c>
      <c r="I29">
        <v>110</v>
      </c>
    </row>
    <row r="30" spans="1:9" x14ac:dyDescent="0.25">
      <c r="A30">
        <f t="shared" ca="1" si="0"/>
        <v>1042</v>
      </c>
      <c r="B30">
        <f t="shared" ca="1" si="1"/>
        <v>20</v>
      </c>
      <c r="C30">
        <f t="shared" ca="1" si="2"/>
        <v>60</v>
      </c>
      <c r="D30">
        <f t="shared" ca="1" si="3"/>
        <v>170</v>
      </c>
      <c r="F30">
        <v>1011</v>
      </c>
      <c r="G30">
        <v>19</v>
      </c>
      <c r="H30">
        <v>35</v>
      </c>
      <c r="I30">
        <v>390</v>
      </c>
    </row>
    <row r="31" spans="1:9" x14ac:dyDescent="0.25">
      <c r="A31">
        <f t="shared" ca="1" si="0"/>
        <v>1020</v>
      </c>
      <c r="B31">
        <f ca="1">10+RANDBETWEEN(0,10)</f>
        <v>19</v>
      </c>
      <c r="C31">
        <f t="shared" ca="1" si="2"/>
        <v>40</v>
      </c>
      <c r="D31">
        <f t="shared" ca="1" si="3"/>
        <v>310</v>
      </c>
      <c r="F31">
        <v>1050</v>
      </c>
      <c r="G31">
        <v>17</v>
      </c>
      <c r="H31">
        <v>50</v>
      </c>
      <c r="I31">
        <v>310</v>
      </c>
    </row>
  </sheetData>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rgb="FFFF0000"/>
  </sheetPr>
  <dimension ref="A1:I56"/>
  <sheetViews>
    <sheetView workbookViewId="0">
      <selection activeCell="H22" sqref="H22"/>
    </sheetView>
  </sheetViews>
  <sheetFormatPr defaultRowHeight="15" x14ac:dyDescent="0.25"/>
  <cols>
    <col min="1" max="1" width="22.140625" bestFit="1" customWidth="1"/>
    <col min="2" max="2" width="24.42578125" bestFit="1" customWidth="1"/>
    <col min="3" max="3" width="14.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0.98513236669805182</v>
      </c>
    </row>
    <row r="5" spans="1:9" x14ac:dyDescent="0.25">
      <c r="A5" s="1" t="s">
        <v>5</v>
      </c>
      <c r="B5" s="1">
        <v>0.97048577991610485</v>
      </c>
    </row>
    <row r="6" spans="1:9" x14ac:dyDescent="0.25">
      <c r="A6" s="1" t="s">
        <v>6</v>
      </c>
      <c r="B6" s="1">
        <v>0.96708029298334774</v>
      </c>
    </row>
    <row r="7" spans="1:9" x14ac:dyDescent="0.25">
      <c r="A7" s="1" t="s">
        <v>7</v>
      </c>
      <c r="B7" s="1">
        <v>5.5902779549249351</v>
      </c>
    </row>
    <row r="8" spans="1:9" ht="15.75" thickBot="1" x14ac:dyDescent="0.3">
      <c r="A8" s="2" t="s">
        <v>8</v>
      </c>
      <c r="B8" s="2">
        <v>30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3</v>
      </c>
      <c r="C12" s="1">
        <v>26717.635268720354</v>
      </c>
      <c r="D12" s="1">
        <v>8905.8784229067842</v>
      </c>
      <c r="E12" s="1">
        <v>284.97709698459693</v>
      </c>
      <c r="F12" s="1">
        <v>5.3212648869244897E-20</v>
      </c>
    </row>
    <row r="13" spans="1:9" x14ac:dyDescent="0.25">
      <c r="A13" s="1" t="s">
        <v>11</v>
      </c>
      <c r="B13" s="1">
        <v>26</v>
      </c>
      <c r="C13" s="1">
        <v>812.5313979463125</v>
      </c>
      <c r="D13" s="1">
        <v>31.251207613319711</v>
      </c>
      <c r="E13" s="1"/>
      <c r="F13" s="1"/>
    </row>
    <row r="14" spans="1:9" ht="15.75" thickBot="1" x14ac:dyDescent="0.3">
      <c r="A14" s="2" t="s">
        <v>12</v>
      </c>
      <c r="B14" s="2">
        <v>29</v>
      </c>
      <c r="C14" s="2">
        <v>27530.166666666668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1" t="s">
        <v>68</v>
      </c>
      <c r="B18" s="1">
        <v>-2.3451385717993132</v>
      </c>
      <c r="C18" s="1">
        <v>0.33891777014615704</v>
      </c>
      <c r="D18" s="1">
        <v>-6.9194913290854618</v>
      </c>
      <c r="E18" s="1">
        <v>2.4001803703112881E-7</v>
      </c>
      <c r="F18" s="1">
        <v>-3.0417940256139375</v>
      </c>
      <c r="G18" s="1">
        <v>-1.6484831179846888</v>
      </c>
      <c r="H18" s="1">
        <v>-3.0417940256139375</v>
      </c>
      <c r="I18" s="1">
        <v>-1.6484831179846888</v>
      </c>
    </row>
    <row r="19" spans="1:9" x14ac:dyDescent="0.25">
      <c r="A19" s="1" t="s">
        <v>69</v>
      </c>
      <c r="B19" s="1">
        <v>1.5739578105950942</v>
      </c>
      <c r="C19" s="1">
        <v>5.66467478100567E-2</v>
      </c>
      <c r="D19" s="1">
        <v>27.785492926668315</v>
      </c>
      <c r="E19" s="1">
        <v>7.3337851057642234E-21</v>
      </c>
      <c r="F19" s="1">
        <v>1.4575187528681439</v>
      </c>
      <c r="G19" s="1">
        <v>1.6903968683220445</v>
      </c>
      <c r="H19" s="1">
        <v>1.4575187528681439</v>
      </c>
      <c r="I19" s="1">
        <v>1.6903968683220445</v>
      </c>
    </row>
    <row r="20" spans="1:9" ht="15.75" thickBot="1" x14ac:dyDescent="0.3">
      <c r="A20" s="33" t="s">
        <v>70</v>
      </c>
      <c r="B20" s="33">
        <v>-5.7233959238455227E-3</v>
      </c>
      <c r="C20" s="33">
        <v>1.2034640605217625E-2</v>
      </c>
      <c r="D20" s="33">
        <v>-0.47557680462548596</v>
      </c>
      <c r="E20" s="33">
        <v>0.63834734520265934</v>
      </c>
      <c r="F20" s="2">
        <v>-3.0460953971357237E-2</v>
      </c>
      <c r="G20" s="2">
        <v>1.901416212366619E-2</v>
      </c>
      <c r="H20" s="2">
        <v>-3.0460953971357237E-2</v>
      </c>
      <c r="I20" s="2">
        <v>1.901416212366619E-2</v>
      </c>
    </row>
    <row r="24" spans="1:9" x14ac:dyDescent="0.25">
      <c r="A24" t="s">
        <v>27</v>
      </c>
    </row>
    <row r="25" spans="1:9" ht="15.75" thickBot="1" x14ac:dyDescent="0.3"/>
    <row r="26" spans="1:9" x14ac:dyDescent="0.25">
      <c r="A26" s="3" t="s">
        <v>28</v>
      </c>
      <c r="B26" s="3" t="s">
        <v>71</v>
      </c>
      <c r="C26" s="3" t="s">
        <v>30</v>
      </c>
      <c r="D26" s="3" t="s">
        <v>31</v>
      </c>
    </row>
    <row r="27" spans="1:9" x14ac:dyDescent="0.25">
      <c r="A27" s="1">
        <v>1</v>
      </c>
      <c r="B27" s="1">
        <v>1062.6631300970062</v>
      </c>
      <c r="C27" s="1">
        <v>2.3368699029938398</v>
      </c>
      <c r="D27" s="1">
        <v>0.44148246441677075</v>
      </c>
    </row>
    <row r="28" spans="1:9" x14ac:dyDescent="0.25">
      <c r="A28" s="1">
        <v>2</v>
      </c>
      <c r="B28" s="1">
        <v>984.50598287144919</v>
      </c>
      <c r="C28" s="1">
        <v>6.4940171285508086</v>
      </c>
      <c r="D28" s="1">
        <v>1.2268525013755931</v>
      </c>
    </row>
    <row r="29" spans="1:9" x14ac:dyDescent="0.25">
      <c r="A29" s="1">
        <v>3</v>
      </c>
      <c r="B29" s="1">
        <v>994.80528374656683</v>
      </c>
      <c r="C29" s="1">
        <v>2.194716253433171</v>
      </c>
      <c r="D29" s="1">
        <v>0.41462673596843896</v>
      </c>
    </row>
    <row r="30" spans="1:9" x14ac:dyDescent="0.25">
      <c r="A30" s="1">
        <v>4</v>
      </c>
      <c r="B30" s="1">
        <v>1000.5573684446443</v>
      </c>
      <c r="C30" s="1">
        <v>2.4426315553556606</v>
      </c>
      <c r="D30" s="1">
        <v>0.46146300114483929</v>
      </c>
    </row>
    <row r="31" spans="1:9" x14ac:dyDescent="0.25">
      <c r="A31" s="1">
        <v>5</v>
      </c>
      <c r="B31" s="1">
        <v>1034.8410365223056</v>
      </c>
      <c r="C31" s="1">
        <v>1.1589634776944422</v>
      </c>
      <c r="D31" s="1">
        <v>0.21895187731506432</v>
      </c>
    </row>
    <row r="32" spans="1:9" x14ac:dyDescent="0.25">
      <c r="A32" s="1">
        <v>6</v>
      </c>
      <c r="B32" s="1">
        <v>1049.0397547259006</v>
      </c>
      <c r="C32" s="1">
        <v>-1.0397547259005933</v>
      </c>
      <c r="D32" s="1">
        <v>-0.19643090879449268</v>
      </c>
    </row>
    <row r="33" spans="1:4" x14ac:dyDescent="0.25">
      <c r="A33" s="1">
        <v>7</v>
      </c>
      <c r="B33" s="1">
        <v>1008.3896025922982</v>
      </c>
      <c r="C33" s="1">
        <v>3.6103974077018393</v>
      </c>
      <c r="D33" s="1">
        <v>0.68207782685467289</v>
      </c>
    </row>
    <row r="34" spans="1:4" x14ac:dyDescent="0.25">
      <c r="A34" s="1">
        <v>8</v>
      </c>
      <c r="B34" s="1">
        <v>990.511187320555</v>
      </c>
      <c r="C34" s="1">
        <v>-0.51118732055499549</v>
      </c>
      <c r="D34" s="1">
        <v>-9.6573727860544953E-2</v>
      </c>
    </row>
    <row r="35" spans="1:4" x14ac:dyDescent="0.25">
      <c r="A35" s="1">
        <v>9</v>
      </c>
      <c r="B35" s="1">
        <v>1035.2056209517059</v>
      </c>
      <c r="C35" s="1">
        <v>-3.205620951705896</v>
      </c>
      <c r="D35" s="1">
        <v>-0.60560728516896123</v>
      </c>
    </row>
    <row r="36" spans="1:4" x14ac:dyDescent="0.25">
      <c r="A36" s="1">
        <v>10</v>
      </c>
      <c r="B36" s="1">
        <v>1023.7044069325807</v>
      </c>
      <c r="C36" s="1">
        <v>-8.7044069325806959</v>
      </c>
      <c r="D36" s="1">
        <v>-1.6444402912455498</v>
      </c>
    </row>
    <row r="37" spans="1:4" x14ac:dyDescent="0.25">
      <c r="A37" s="1">
        <v>11</v>
      </c>
      <c r="B37" s="1">
        <v>1063.8245329586623</v>
      </c>
      <c r="C37" s="1">
        <v>-2.8245329586623029</v>
      </c>
      <c r="D37" s="1">
        <v>-0.5336119780647941</v>
      </c>
    </row>
    <row r="38" spans="1:4" x14ac:dyDescent="0.25">
      <c r="A38" s="1">
        <v>12</v>
      </c>
      <c r="B38" s="1">
        <v>1074.8738339210147</v>
      </c>
      <c r="C38" s="1">
        <v>8.1261660789853067</v>
      </c>
      <c r="D38" s="1">
        <v>1.5351987811620411</v>
      </c>
    </row>
    <row r="39" spans="1:4" x14ac:dyDescent="0.25">
      <c r="A39" s="1">
        <v>13</v>
      </c>
      <c r="B39" s="1">
        <v>1030.7261022111966</v>
      </c>
      <c r="C39" s="1">
        <v>-2.7261022111965758</v>
      </c>
      <c r="D39" s="1">
        <v>-0.5150163990341079</v>
      </c>
    </row>
    <row r="40" spans="1:4" x14ac:dyDescent="0.25">
      <c r="A40" s="1">
        <v>14</v>
      </c>
      <c r="B40" s="1">
        <v>1043.0739083846288</v>
      </c>
      <c r="C40" s="1">
        <v>4.926091615371206</v>
      </c>
      <c r="D40" s="1">
        <v>0.93063934090241229</v>
      </c>
    </row>
    <row r="41" spans="1:4" x14ac:dyDescent="0.25">
      <c r="A41" s="1">
        <v>15</v>
      </c>
      <c r="B41" s="1">
        <v>1072.4398651017902</v>
      </c>
      <c r="C41" s="1">
        <v>-3.4398651017902466</v>
      </c>
      <c r="D41" s="1">
        <v>-0.64986079047619427</v>
      </c>
    </row>
    <row r="42" spans="1:4" x14ac:dyDescent="0.25">
      <c r="A42" s="1">
        <v>16</v>
      </c>
      <c r="B42" s="1">
        <v>1021.9888419124045</v>
      </c>
      <c r="C42" s="1">
        <v>-3.9888419124044958</v>
      </c>
      <c r="D42" s="1">
        <v>-0.75357372500761066</v>
      </c>
    </row>
    <row r="43" spans="1:4" x14ac:dyDescent="0.25">
      <c r="A43" s="1">
        <v>17</v>
      </c>
      <c r="B43" s="1">
        <v>1048.523147472702</v>
      </c>
      <c r="C43" s="1">
        <v>8.4768525272979787</v>
      </c>
      <c r="D43" s="1">
        <v>1.6014506153956438</v>
      </c>
    </row>
    <row r="44" spans="1:4" x14ac:dyDescent="0.25">
      <c r="A44" s="1">
        <v>18</v>
      </c>
      <c r="B44" s="1">
        <v>1062.000458637144</v>
      </c>
      <c r="C44" s="1">
        <v>-3.0004586371439927</v>
      </c>
      <c r="D44" s="1">
        <v>-0.56684793270257083</v>
      </c>
    </row>
    <row r="45" spans="1:4" x14ac:dyDescent="0.25">
      <c r="A45" s="1">
        <v>19</v>
      </c>
      <c r="B45" s="1">
        <v>1043.2214742113449</v>
      </c>
      <c r="C45" s="1">
        <v>-11.221474211344912</v>
      </c>
      <c r="D45" s="1">
        <v>-2.1199657211841161</v>
      </c>
    </row>
    <row r="46" spans="1:4" x14ac:dyDescent="0.25">
      <c r="A46" s="1">
        <v>20</v>
      </c>
      <c r="B46" s="1">
        <v>1052.460421288961</v>
      </c>
      <c r="C46" s="1">
        <v>5.5395787110389847</v>
      </c>
      <c r="D46" s="1">
        <v>1.0465395861562501</v>
      </c>
    </row>
    <row r="47" spans="1:4" x14ac:dyDescent="0.25">
      <c r="A47" s="1">
        <v>21</v>
      </c>
      <c r="B47" s="1">
        <v>1064.7793328318514</v>
      </c>
      <c r="C47" s="1">
        <v>-3.7793328318514341</v>
      </c>
      <c r="D47" s="1">
        <v>-0.71399317964573161</v>
      </c>
    </row>
    <row r="48" spans="1:4" x14ac:dyDescent="0.25">
      <c r="A48" s="1">
        <v>22</v>
      </c>
      <c r="B48" s="1">
        <v>972.94753489308562</v>
      </c>
      <c r="C48" s="1">
        <v>5.2465106914382886E-2</v>
      </c>
      <c r="D48" s="1">
        <v>9.9117305018892928E-3</v>
      </c>
    </row>
    <row r="49" spans="1:4" x14ac:dyDescent="0.25">
      <c r="A49" s="1">
        <v>23</v>
      </c>
      <c r="B49" s="1">
        <v>1020.8110648193962</v>
      </c>
      <c r="C49" s="1">
        <v>-0.81106481939616515</v>
      </c>
      <c r="D49" s="1">
        <v>-0.15322671356673551</v>
      </c>
    </row>
    <row r="50" spans="1:4" x14ac:dyDescent="0.25">
      <c r="A50" s="1">
        <v>24</v>
      </c>
      <c r="B50" s="1">
        <v>994.2931334904506</v>
      </c>
      <c r="C50" s="1">
        <v>-6.2931334904506002</v>
      </c>
      <c r="D50" s="1">
        <v>-1.1889014783015797</v>
      </c>
    </row>
    <row r="51" spans="1:4" x14ac:dyDescent="0.25">
      <c r="A51" s="1">
        <v>25</v>
      </c>
      <c r="B51" s="1">
        <v>1018.4131492854407</v>
      </c>
      <c r="C51" s="1">
        <v>-2.4131492854406815</v>
      </c>
      <c r="D51" s="1">
        <v>-0.45589319806680306</v>
      </c>
    </row>
    <row r="52" spans="1:4" x14ac:dyDescent="0.25">
      <c r="A52" s="1">
        <v>26</v>
      </c>
      <c r="B52" s="1">
        <v>1058.8510413959013</v>
      </c>
      <c r="C52" s="1">
        <v>-0.85104139590134764</v>
      </c>
      <c r="D52" s="1">
        <v>-0.16077910554706906</v>
      </c>
    </row>
    <row r="53" spans="1:4" x14ac:dyDescent="0.25">
      <c r="A53" s="1">
        <v>27</v>
      </c>
      <c r="B53" s="1">
        <v>983.55864323544733</v>
      </c>
      <c r="C53" s="1">
        <v>9.4413567645526655</v>
      </c>
      <c r="D53" s="1">
        <v>1.7836651695982957</v>
      </c>
    </row>
    <row r="54" spans="1:4" x14ac:dyDescent="0.25">
      <c r="A54" s="1">
        <v>28</v>
      </c>
      <c r="B54" s="1">
        <v>980.24198111357157</v>
      </c>
      <c r="C54" s="1">
        <v>-7.241981113571569</v>
      </c>
      <c r="D54" s="1">
        <v>-1.3681581782465682</v>
      </c>
    </row>
    <row r="55" spans="1:4" x14ac:dyDescent="0.25">
      <c r="A55" s="1">
        <v>29</v>
      </c>
      <c r="B55" s="1">
        <v>1012.4953213267827</v>
      </c>
      <c r="C55" s="1">
        <v>-1.4953213267826868</v>
      </c>
      <c r="D55" s="1">
        <v>-0.28249674643728601</v>
      </c>
    </row>
    <row r="56" spans="1:4" ht="15.75" thickBot="1" x14ac:dyDescent="0.3">
      <c r="A56" s="2">
        <v>30</v>
      </c>
      <c r="B56" s="2">
        <v>1041.2528373032155</v>
      </c>
      <c r="C56" s="2">
        <v>8.7471626967844713</v>
      </c>
      <c r="D56" s="2">
        <v>1.6525177285579662</v>
      </c>
    </row>
  </sheetData>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rgb="FFFF0000"/>
  </sheetPr>
  <dimension ref="A1:I56"/>
  <sheetViews>
    <sheetView workbookViewId="0">
      <selection activeCell="J22" sqref="J22"/>
    </sheetView>
  </sheetViews>
  <sheetFormatPr defaultRowHeight="15" x14ac:dyDescent="0.25"/>
  <cols>
    <col min="1" max="1" width="22.140625" bestFit="1" customWidth="1"/>
    <col min="2" max="2" width="24.42578125" bestFit="1" customWidth="1"/>
    <col min="3" max="3" width="14.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0.98513236669805182</v>
      </c>
    </row>
    <row r="5" spans="1:9" x14ac:dyDescent="0.25">
      <c r="A5" s="34" t="s">
        <v>5</v>
      </c>
      <c r="B5" s="34">
        <v>0.97048577991610485</v>
      </c>
    </row>
    <row r="6" spans="1:9" x14ac:dyDescent="0.25">
      <c r="A6" s="1" t="s">
        <v>6</v>
      </c>
      <c r="B6" s="1">
        <v>0.96708029298334774</v>
      </c>
    </row>
    <row r="7" spans="1:9" x14ac:dyDescent="0.25">
      <c r="A7" s="1" t="s">
        <v>7</v>
      </c>
      <c r="B7" s="1">
        <v>5.5902779549249351</v>
      </c>
    </row>
    <row r="8" spans="1:9" ht="15.75" thickBot="1" x14ac:dyDescent="0.3">
      <c r="A8" s="2" t="s">
        <v>8</v>
      </c>
      <c r="B8" s="2">
        <v>30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3</v>
      </c>
      <c r="C12" s="1">
        <v>26717.635268720354</v>
      </c>
      <c r="D12" s="1">
        <v>8905.8784229067842</v>
      </c>
      <c r="E12" s="1">
        <v>284.97709698459693</v>
      </c>
      <c r="F12" s="1">
        <v>5.3212648869244897E-20</v>
      </c>
    </row>
    <row r="13" spans="1:9" x14ac:dyDescent="0.25">
      <c r="A13" s="1" t="s">
        <v>11</v>
      </c>
      <c r="B13" s="1">
        <v>26</v>
      </c>
      <c r="C13" s="1">
        <v>812.5313979463125</v>
      </c>
      <c r="D13" s="1">
        <v>31.251207613319711</v>
      </c>
      <c r="E13" s="1"/>
      <c r="F13" s="1"/>
    </row>
    <row r="14" spans="1:9" ht="15.75" thickBot="1" x14ac:dyDescent="0.3">
      <c r="A14" s="2" t="s">
        <v>12</v>
      </c>
      <c r="B14" s="2">
        <v>29</v>
      </c>
      <c r="C14" s="2">
        <v>27530.166666666668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1" t="s">
        <v>68</v>
      </c>
      <c r="B18" s="1">
        <v>-2.3451385717993132</v>
      </c>
      <c r="C18" s="1">
        <v>0.33891777014615704</v>
      </c>
      <c r="D18" s="1">
        <v>-6.9194913290854618</v>
      </c>
      <c r="E18" s="1">
        <v>2.4001803703112881E-7</v>
      </c>
      <c r="F18" s="1">
        <v>-3.0417940256139375</v>
      </c>
      <c r="G18" s="1">
        <v>-1.6484831179846888</v>
      </c>
      <c r="H18" s="1">
        <v>-3.0417940256139375</v>
      </c>
      <c r="I18" s="1">
        <v>-1.6484831179846888</v>
      </c>
    </row>
    <row r="19" spans="1:9" x14ac:dyDescent="0.25">
      <c r="A19" s="1" t="s">
        <v>69</v>
      </c>
      <c r="B19" s="1">
        <v>1.5739578105950942</v>
      </c>
      <c r="C19" s="1">
        <v>5.66467478100567E-2</v>
      </c>
      <c r="D19" s="1">
        <v>27.785492926668315</v>
      </c>
      <c r="E19" s="1">
        <v>7.3337851057642234E-21</v>
      </c>
      <c r="F19" s="1">
        <v>1.4575187528681439</v>
      </c>
      <c r="G19" s="1">
        <v>1.6903968683220445</v>
      </c>
      <c r="H19" s="1">
        <v>1.4575187528681439</v>
      </c>
      <c r="I19" s="1">
        <v>1.6903968683220445</v>
      </c>
    </row>
    <row r="20" spans="1:9" ht="15.75" thickBot="1" x14ac:dyDescent="0.3">
      <c r="A20" s="32" t="s">
        <v>70</v>
      </c>
      <c r="B20" s="32">
        <v>-5.7233959238455227E-3</v>
      </c>
      <c r="C20" s="32">
        <v>1.2034640605217625E-2</v>
      </c>
      <c r="D20" s="32">
        <v>-0.47557680462548596</v>
      </c>
      <c r="E20" s="32">
        <v>0.63834734520265934</v>
      </c>
      <c r="F20" s="2">
        <v>-3.0460953971357237E-2</v>
      </c>
      <c r="G20" s="2">
        <v>1.901416212366619E-2</v>
      </c>
      <c r="H20" s="2">
        <v>-3.0460953971357237E-2</v>
      </c>
      <c r="I20" s="2">
        <v>1.901416212366619E-2</v>
      </c>
    </row>
    <row r="24" spans="1:9" x14ac:dyDescent="0.25">
      <c r="A24" t="s">
        <v>27</v>
      </c>
    </row>
    <row r="25" spans="1:9" ht="15.75" thickBot="1" x14ac:dyDescent="0.3"/>
    <row r="26" spans="1:9" x14ac:dyDescent="0.25">
      <c r="A26" s="3" t="s">
        <v>28</v>
      </c>
      <c r="B26" s="3" t="s">
        <v>71</v>
      </c>
      <c r="C26" s="3" t="s">
        <v>30</v>
      </c>
      <c r="D26" s="3" t="s">
        <v>31</v>
      </c>
    </row>
    <row r="27" spans="1:9" x14ac:dyDescent="0.25">
      <c r="A27" s="1">
        <v>1</v>
      </c>
      <c r="B27" s="1">
        <v>1062.6631300970062</v>
      </c>
      <c r="C27" s="1">
        <v>2.3368699029938398</v>
      </c>
      <c r="D27" s="1">
        <v>0.44148246441677075</v>
      </c>
    </row>
    <row r="28" spans="1:9" x14ac:dyDescent="0.25">
      <c r="A28" s="1">
        <v>2</v>
      </c>
      <c r="B28" s="1">
        <v>984.50598287144919</v>
      </c>
      <c r="C28" s="1">
        <v>6.4940171285508086</v>
      </c>
      <c r="D28" s="1">
        <v>1.2268525013755931</v>
      </c>
    </row>
    <row r="29" spans="1:9" x14ac:dyDescent="0.25">
      <c r="A29" s="1">
        <v>3</v>
      </c>
      <c r="B29" s="1">
        <v>994.80528374656683</v>
      </c>
      <c r="C29" s="1">
        <v>2.194716253433171</v>
      </c>
      <c r="D29" s="1">
        <v>0.41462673596843896</v>
      </c>
    </row>
    <row r="30" spans="1:9" x14ac:dyDescent="0.25">
      <c r="A30" s="1">
        <v>4</v>
      </c>
      <c r="B30" s="1">
        <v>1000.5573684446443</v>
      </c>
      <c r="C30" s="1">
        <v>2.4426315553556606</v>
      </c>
      <c r="D30" s="1">
        <v>0.46146300114483929</v>
      </c>
    </row>
    <row r="31" spans="1:9" x14ac:dyDescent="0.25">
      <c r="A31" s="1">
        <v>5</v>
      </c>
      <c r="B31" s="1">
        <v>1034.8410365223056</v>
      </c>
      <c r="C31" s="1">
        <v>1.1589634776944422</v>
      </c>
      <c r="D31" s="1">
        <v>0.21895187731506432</v>
      </c>
    </row>
    <row r="32" spans="1:9" x14ac:dyDescent="0.25">
      <c r="A32" s="1">
        <v>6</v>
      </c>
      <c r="B32" s="1">
        <v>1049.0397547259006</v>
      </c>
      <c r="C32" s="1">
        <v>-1.0397547259005933</v>
      </c>
      <c r="D32" s="1">
        <v>-0.19643090879449268</v>
      </c>
    </row>
    <row r="33" spans="1:4" x14ac:dyDescent="0.25">
      <c r="A33" s="1">
        <v>7</v>
      </c>
      <c r="B33" s="1">
        <v>1008.3896025922982</v>
      </c>
      <c r="C33" s="1">
        <v>3.6103974077018393</v>
      </c>
      <c r="D33" s="1">
        <v>0.68207782685467289</v>
      </c>
    </row>
    <row r="34" spans="1:4" x14ac:dyDescent="0.25">
      <c r="A34" s="1">
        <v>8</v>
      </c>
      <c r="B34" s="1">
        <v>990.511187320555</v>
      </c>
      <c r="C34" s="1">
        <v>-0.51118732055499549</v>
      </c>
      <c r="D34" s="1">
        <v>-9.6573727860544953E-2</v>
      </c>
    </row>
    <row r="35" spans="1:4" x14ac:dyDescent="0.25">
      <c r="A35" s="1">
        <v>9</v>
      </c>
      <c r="B35" s="1">
        <v>1035.2056209517059</v>
      </c>
      <c r="C35" s="1">
        <v>-3.205620951705896</v>
      </c>
      <c r="D35" s="1">
        <v>-0.60560728516896123</v>
      </c>
    </row>
    <row r="36" spans="1:4" x14ac:dyDescent="0.25">
      <c r="A36" s="1">
        <v>10</v>
      </c>
      <c r="B36" s="1">
        <v>1023.7044069325807</v>
      </c>
      <c r="C36" s="1">
        <v>-8.7044069325806959</v>
      </c>
      <c r="D36" s="1">
        <v>-1.6444402912455498</v>
      </c>
    </row>
    <row r="37" spans="1:4" x14ac:dyDescent="0.25">
      <c r="A37" s="1">
        <v>11</v>
      </c>
      <c r="B37" s="1">
        <v>1063.8245329586623</v>
      </c>
      <c r="C37" s="1">
        <v>-2.8245329586623029</v>
      </c>
      <c r="D37" s="1">
        <v>-0.5336119780647941</v>
      </c>
    </row>
    <row r="38" spans="1:4" x14ac:dyDescent="0.25">
      <c r="A38" s="1">
        <v>12</v>
      </c>
      <c r="B38" s="1">
        <v>1074.8738339210147</v>
      </c>
      <c r="C38" s="1">
        <v>8.1261660789853067</v>
      </c>
      <c r="D38" s="1">
        <v>1.5351987811620411</v>
      </c>
    </row>
    <row r="39" spans="1:4" x14ac:dyDescent="0.25">
      <c r="A39" s="1">
        <v>13</v>
      </c>
      <c r="B39" s="1">
        <v>1030.7261022111966</v>
      </c>
      <c r="C39" s="1">
        <v>-2.7261022111965758</v>
      </c>
      <c r="D39" s="1">
        <v>-0.5150163990341079</v>
      </c>
    </row>
    <row r="40" spans="1:4" x14ac:dyDescent="0.25">
      <c r="A40" s="1">
        <v>14</v>
      </c>
      <c r="B40" s="1">
        <v>1043.0739083846288</v>
      </c>
      <c r="C40" s="1">
        <v>4.926091615371206</v>
      </c>
      <c r="D40" s="1">
        <v>0.93063934090241229</v>
      </c>
    </row>
    <row r="41" spans="1:4" x14ac:dyDescent="0.25">
      <c r="A41" s="1">
        <v>15</v>
      </c>
      <c r="B41" s="1">
        <v>1072.4398651017902</v>
      </c>
      <c r="C41" s="1">
        <v>-3.4398651017902466</v>
      </c>
      <c r="D41" s="1">
        <v>-0.64986079047619427</v>
      </c>
    </row>
    <row r="42" spans="1:4" x14ac:dyDescent="0.25">
      <c r="A42" s="1">
        <v>16</v>
      </c>
      <c r="B42" s="1">
        <v>1021.9888419124045</v>
      </c>
      <c r="C42" s="1">
        <v>-3.9888419124044958</v>
      </c>
      <c r="D42" s="1">
        <v>-0.75357372500761066</v>
      </c>
    </row>
    <row r="43" spans="1:4" x14ac:dyDescent="0.25">
      <c r="A43" s="1">
        <v>17</v>
      </c>
      <c r="B43" s="1">
        <v>1048.523147472702</v>
      </c>
      <c r="C43" s="1">
        <v>8.4768525272979787</v>
      </c>
      <c r="D43" s="1">
        <v>1.6014506153956438</v>
      </c>
    </row>
    <row r="44" spans="1:4" x14ac:dyDescent="0.25">
      <c r="A44" s="1">
        <v>18</v>
      </c>
      <c r="B44" s="1">
        <v>1062.000458637144</v>
      </c>
      <c r="C44" s="1">
        <v>-3.0004586371439927</v>
      </c>
      <c r="D44" s="1">
        <v>-0.56684793270257083</v>
      </c>
    </row>
    <row r="45" spans="1:4" x14ac:dyDescent="0.25">
      <c r="A45" s="1">
        <v>19</v>
      </c>
      <c r="B45" s="1">
        <v>1043.2214742113449</v>
      </c>
      <c r="C45" s="1">
        <v>-11.221474211344912</v>
      </c>
      <c r="D45" s="1">
        <v>-2.1199657211841161</v>
      </c>
    </row>
    <row r="46" spans="1:4" x14ac:dyDescent="0.25">
      <c r="A46" s="1">
        <v>20</v>
      </c>
      <c r="B46" s="1">
        <v>1052.460421288961</v>
      </c>
      <c r="C46" s="1">
        <v>5.5395787110389847</v>
      </c>
      <c r="D46" s="1">
        <v>1.0465395861562501</v>
      </c>
    </row>
    <row r="47" spans="1:4" x14ac:dyDescent="0.25">
      <c r="A47" s="1">
        <v>21</v>
      </c>
      <c r="B47" s="1">
        <v>1064.7793328318514</v>
      </c>
      <c r="C47" s="1">
        <v>-3.7793328318514341</v>
      </c>
      <c r="D47" s="1">
        <v>-0.71399317964573161</v>
      </c>
    </row>
    <row r="48" spans="1:4" x14ac:dyDescent="0.25">
      <c r="A48" s="1">
        <v>22</v>
      </c>
      <c r="B48" s="1">
        <v>972.94753489308562</v>
      </c>
      <c r="C48" s="1">
        <v>5.2465106914382886E-2</v>
      </c>
      <c r="D48" s="1">
        <v>9.9117305018892928E-3</v>
      </c>
    </row>
    <row r="49" spans="1:4" x14ac:dyDescent="0.25">
      <c r="A49" s="1">
        <v>23</v>
      </c>
      <c r="B49" s="1">
        <v>1020.8110648193962</v>
      </c>
      <c r="C49" s="1">
        <v>-0.81106481939616515</v>
      </c>
      <c r="D49" s="1">
        <v>-0.15322671356673551</v>
      </c>
    </row>
    <row r="50" spans="1:4" x14ac:dyDescent="0.25">
      <c r="A50" s="1">
        <v>24</v>
      </c>
      <c r="B50" s="1">
        <v>994.2931334904506</v>
      </c>
      <c r="C50" s="1">
        <v>-6.2931334904506002</v>
      </c>
      <c r="D50" s="1">
        <v>-1.1889014783015797</v>
      </c>
    </row>
    <row r="51" spans="1:4" x14ac:dyDescent="0.25">
      <c r="A51" s="1">
        <v>25</v>
      </c>
      <c r="B51" s="1">
        <v>1018.4131492854407</v>
      </c>
      <c r="C51" s="1">
        <v>-2.4131492854406815</v>
      </c>
      <c r="D51" s="1">
        <v>-0.45589319806680306</v>
      </c>
    </row>
    <row r="52" spans="1:4" x14ac:dyDescent="0.25">
      <c r="A52" s="1">
        <v>26</v>
      </c>
      <c r="B52" s="1">
        <v>1058.8510413959013</v>
      </c>
      <c r="C52" s="1">
        <v>-0.85104139590134764</v>
      </c>
      <c r="D52" s="1">
        <v>-0.16077910554706906</v>
      </c>
    </row>
    <row r="53" spans="1:4" x14ac:dyDescent="0.25">
      <c r="A53" s="1">
        <v>27</v>
      </c>
      <c r="B53" s="1">
        <v>983.55864323544733</v>
      </c>
      <c r="C53" s="1">
        <v>9.4413567645526655</v>
      </c>
      <c r="D53" s="1">
        <v>1.7836651695982957</v>
      </c>
    </row>
    <row r="54" spans="1:4" x14ac:dyDescent="0.25">
      <c r="A54" s="1">
        <v>28</v>
      </c>
      <c r="B54" s="1">
        <v>980.24198111357157</v>
      </c>
      <c r="C54" s="1">
        <v>-7.241981113571569</v>
      </c>
      <c r="D54" s="1">
        <v>-1.3681581782465682</v>
      </c>
    </row>
    <row r="55" spans="1:4" x14ac:dyDescent="0.25">
      <c r="A55" s="1">
        <v>29</v>
      </c>
      <c r="B55" s="1">
        <v>1012.4953213267827</v>
      </c>
      <c r="C55" s="1">
        <v>-1.4953213267826868</v>
      </c>
      <c r="D55" s="1">
        <v>-0.28249674643728601</v>
      </c>
    </row>
    <row r="56" spans="1:4" ht="15.75" thickBot="1" x14ac:dyDescent="0.3">
      <c r="A56" s="2">
        <v>30</v>
      </c>
      <c r="B56" s="2">
        <v>1041.2528373032155</v>
      </c>
      <c r="C56" s="2">
        <v>8.7471626967844713</v>
      </c>
      <c r="D56" s="2">
        <v>1.6525177285579662</v>
      </c>
    </row>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56"/>
  <sheetViews>
    <sheetView workbookViewId="0">
      <selection activeCell="K12" sqref="K12"/>
    </sheetView>
  </sheetViews>
  <sheetFormatPr defaultRowHeight="15" x14ac:dyDescent="0.25"/>
  <cols>
    <col min="1" max="1" width="22.140625" bestFit="1" customWidth="1"/>
    <col min="2" max="2" width="24.42578125" bestFit="1" customWidth="1"/>
    <col min="3" max="3" width="14.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0.98513236669805182</v>
      </c>
    </row>
    <row r="5" spans="1:9" x14ac:dyDescent="0.25">
      <c r="A5" s="1" t="s">
        <v>5</v>
      </c>
      <c r="B5" s="1">
        <v>0.97048577991610485</v>
      </c>
    </row>
    <row r="6" spans="1:9" x14ac:dyDescent="0.25">
      <c r="A6" s="1" t="s">
        <v>6</v>
      </c>
      <c r="B6" s="1">
        <v>0.96708029298334774</v>
      </c>
    </row>
    <row r="7" spans="1:9" x14ac:dyDescent="0.25">
      <c r="A7" s="35" t="s">
        <v>7</v>
      </c>
      <c r="B7" s="35">
        <v>5.5902779549249351</v>
      </c>
    </row>
    <row r="8" spans="1:9" ht="15.75" thickBot="1" x14ac:dyDescent="0.3">
      <c r="A8" s="2" t="s">
        <v>8</v>
      </c>
      <c r="B8" s="2">
        <v>30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3</v>
      </c>
      <c r="C12" s="1">
        <v>26717.635268720354</v>
      </c>
      <c r="D12" s="1">
        <v>8905.8784229067842</v>
      </c>
      <c r="E12" s="1">
        <v>284.97709698459693</v>
      </c>
      <c r="F12" s="1">
        <v>5.3212648869244897E-20</v>
      </c>
    </row>
    <row r="13" spans="1:9" x14ac:dyDescent="0.25">
      <c r="A13" s="1" t="s">
        <v>11</v>
      </c>
      <c r="B13" s="1">
        <v>26</v>
      </c>
      <c r="C13" s="1">
        <v>812.5313979463125</v>
      </c>
      <c r="D13" s="1">
        <v>31.251207613319711</v>
      </c>
      <c r="E13" s="1"/>
      <c r="F13" s="1"/>
    </row>
    <row r="14" spans="1:9" ht="15.75" thickBot="1" x14ac:dyDescent="0.3">
      <c r="A14" s="2" t="s">
        <v>12</v>
      </c>
      <c r="B14" s="2">
        <v>29</v>
      </c>
      <c r="C14" s="2">
        <v>27530.166666666668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1" t="s">
        <v>68</v>
      </c>
      <c r="B18" s="1">
        <v>-2.3451385717993132</v>
      </c>
      <c r="C18" s="1">
        <v>0.33891777014615704</v>
      </c>
      <c r="D18" s="1">
        <v>-6.9194913290854618</v>
      </c>
      <c r="E18" s="1">
        <v>2.4001803703112881E-7</v>
      </c>
      <c r="F18" s="1">
        <v>-3.0417940256139375</v>
      </c>
      <c r="G18" s="1">
        <v>-1.6484831179846888</v>
      </c>
      <c r="H18" s="1">
        <v>-3.0417940256139375</v>
      </c>
      <c r="I18" s="1">
        <v>-1.6484831179846888</v>
      </c>
    </row>
    <row r="19" spans="1:9" x14ac:dyDescent="0.25">
      <c r="A19" s="1" t="s">
        <v>69</v>
      </c>
      <c r="B19" s="1">
        <v>1.5739578105950942</v>
      </c>
      <c r="C19" s="1">
        <v>5.66467478100567E-2</v>
      </c>
      <c r="D19" s="1">
        <v>27.785492926668315</v>
      </c>
      <c r="E19" s="1">
        <v>7.3337851057642234E-21</v>
      </c>
      <c r="F19" s="1">
        <v>1.4575187528681439</v>
      </c>
      <c r="G19" s="1">
        <v>1.6903968683220445</v>
      </c>
      <c r="H19" s="1">
        <v>1.4575187528681439</v>
      </c>
      <c r="I19" s="1">
        <v>1.6903968683220445</v>
      </c>
    </row>
    <row r="20" spans="1:9" ht="15.75" thickBot="1" x14ac:dyDescent="0.3">
      <c r="A20" s="32" t="s">
        <v>70</v>
      </c>
      <c r="B20" s="32">
        <v>-5.7233959238455227E-3</v>
      </c>
      <c r="C20" s="32">
        <v>1.2034640605217625E-2</v>
      </c>
      <c r="D20" s="32">
        <v>-0.47557680462548596</v>
      </c>
      <c r="E20" s="32">
        <v>0.63834734520265934</v>
      </c>
      <c r="F20" s="2">
        <v>-3.0460953971357237E-2</v>
      </c>
      <c r="G20" s="2">
        <v>1.901416212366619E-2</v>
      </c>
      <c r="H20" s="2">
        <v>-3.0460953971357237E-2</v>
      </c>
      <c r="I20" s="2">
        <v>1.901416212366619E-2</v>
      </c>
    </row>
    <row r="24" spans="1:9" x14ac:dyDescent="0.25">
      <c r="A24" t="s">
        <v>27</v>
      </c>
    </row>
    <row r="25" spans="1:9" ht="15.75" thickBot="1" x14ac:dyDescent="0.3"/>
    <row r="26" spans="1:9" x14ac:dyDescent="0.25">
      <c r="A26" s="3" t="s">
        <v>28</v>
      </c>
      <c r="B26" s="3" t="s">
        <v>71</v>
      </c>
      <c r="C26" s="3" t="s">
        <v>30</v>
      </c>
      <c r="D26" s="3" t="s">
        <v>31</v>
      </c>
    </row>
    <row r="27" spans="1:9" x14ac:dyDescent="0.25">
      <c r="A27" s="1">
        <v>1</v>
      </c>
      <c r="B27" s="1">
        <v>1062.6631300970062</v>
      </c>
      <c r="C27" s="1">
        <v>2.3368699029938398</v>
      </c>
      <c r="D27" s="1">
        <v>0.44148246441677075</v>
      </c>
    </row>
    <row r="28" spans="1:9" x14ac:dyDescent="0.25">
      <c r="A28" s="1">
        <v>2</v>
      </c>
      <c r="B28" s="1">
        <v>984.50598287144919</v>
      </c>
      <c r="C28" s="1">
        <v>6.4940171285508086</v>
      </c>
      <c r="D28" s="1">
        <v>1.2268525013755931</v>
      </c>
    </row>
    <row r="29" spans="1:9" x14ac:dyDescent="0.25">
      <c r="A29" s="1">
        <v>3</v>
      </c>
      <c r="B29" s="1">
        <v>994.80528374656683</v>
      </c>
      <c r="C29" s="1">
        <v>2.194716253433171</v>
      </c>
      <c r="D29" s="1">
        <v>0.41462673596843896</v>
      </c>
    </row>
    <row r="30" spans="1:9" x14ac:dyDescent="0.25">
      <c r="A30" s="1">
        <v>4</v>
      </c>
      <c r="B30" s="1">
        <v>1000.5573684446443</v>
      </c>
      <c r="C30" s="1">
        <v>2.4426315553556606</v>
      </c>
      <c r="D30" s="1">
        <v>0.46146300114483929</v>
      </c>
    </row>
    <row r="31" spans="1:9" x14ac:dyDescent="0.25">
      <c r="A31" s="1">
        <v>5</v>
      </c>
      <c r="B31" s="1">
        <v>1034.8410365223056</v>
      </c>
      <c r="C31" s="1">
        <v>1.1589634776944422</v>
      </c>
      <c r="D31" s="1">
        <v>0.21895187731506432</v>
      </c>
    </row>
    <row r="32" spans="1:9" x14ac:dyDescent="0.25">
      <c r="A32" s="1">
        <v>6</v>
      </c>
      <c r="B32" s="1">
        <v>1049.0397547259006</v>
      </c>
      <c r="C32" s="1">
        <v>-1.0397547259005933</v>
      </c>
      <c r="D32" s="1">
        <v>-0.19643090879449268</v>
      </c>
    </row>
    <row r="33" spans="1:4" x14ac:dyDescent="0.25">
      <c r="A33" s="1">
        <v>7</v>
      </c>
      <c r="B33" s="1">
        <v>1008.3896025922982</v>
      </c>
      <c r="C33" s="1">
        <v>3.6103974077018393</v>
      </c>
      <c r="D33" s="1">
        <v>0.68207782685467289</v>
      </c>
    </row>
    <row r="34" spans="1:4" x14ac:dyDescent="0.25">
      <c r="A34" s="1">
        <v>8</v>
      </c>
      <c r="B34" s="1">
        <v>990.511187320555</v>
      </c>
      <c r="C34" s="1">
        <v>-0.51118732055499549</v>
      </c>
      <c r="D34" s="1">
        <v>-9.6573727860544953E-2</v>
      </c>
    </row>
    <row r="35" spans="1:4" x14ac:dyDescent="0.25">
      <c r="A35" s="1">
        <v>9</v>
      </c>
      <c r="B35" s="1">
        <v>1035.2056209517059</v>
      </c>
      <c r="C35" s="1">
        <v>-3.205620951705896</v>
      </c>
      <c r="D35" s="1">
        <v>-0.60560728516896123</v>
      </c>
    </row>
    <row r="36" spans="1:4" x14ac:dyDescent="0.25">
      <c r="A36" s="1">
        <v>10</v>
      </c>
      <c r="B36" s="1">
        <v>1023.7044069325807</v>
      </c>
      <c r="C36" s="1">
        <v>-8.7044069325806959</v>
      </c>
      <c r="D36" s="1">
        <v>-1.6444402912455498</v>
      </c>
    </row>
    <row r="37" spans="1:4" x14ac:dyDescent="0.25">
      <c r="A37" s="1">
        <v>11</v>
      </c>
      <c r="B37" s="1">
        <v>1063.8245329586623</v>
      </c>
      <c r="C37" s="1">
        <v>-2.8245329586623029</v>
      </c>
      <c r="D37" s="1">
        <v>-0.5336119780647941</v>
      </c>
    </row>
    <row r="38" spans="1:4" x14ac:dyDescent="0.25">
      <c r="A38" s="1">
        <v>12</v>
      </c>
      <c r="B38" s="1">
        <v>1074.8738339210147</v>
      </c>
      <c r="C38" s="1">
        <v>8.1261660789853067</v>
      </c>
      <c r="D38" s="1">
        <v>1.5351987811620411</v>
      </c>
    </row>
    <row r="39" spans="1:4" x14ac:dyDescent="0.25">
      <c r="A39" s="1">
        <v>13</v>
      </c>
      <c r="B39" s="1">
        <v>1030.7261022111966</v>
      </c>
      <c r="C39" s="1">
        <v>-2.7261022111965758</v>
      </c>
      <c r="D39" s="1">
        <v>-0.5150163990341079</v>
      </c>
    </row>
    <row r="40" spans="1:4" x14ac:dyDescent="0.25">
      <c r="A40" s="1">
        <v>14</v>
      </c>
      <c r="B40" s="1">
        <v>1043.0739083846288</v>
      </c>
      <c r="C40" s="1">
        <v>4.926091615371206</v>
      </c>
      <c r="D40" s="1">
        <v>0.93063934090241229</v>
      </c>
    </row>
    <row r="41" spans="1:4" x14ac:dyDescent="0.25">
      <c r="A41" s="1">
        <v>15</v>
      </c>
      <c r="B41" s="1">
        <v>1072.4398651017902</v>
      </c>
      <c r="C41" s="1">
        <v>-3.4398651017902466</v>
      </c>
      <c r="D41" s="1">
        <v>-0.64986079047619427</v>
      </c>
    </row>
    <row r="42" spans="1:4" x14ac:dyDescent="0.25">
      <c r="A42" s="1">
        <v>16</v>
      </c>
      <c r="B42" s="1">
        <v>1021.9888419124045</v>
      </c>
      <c r="C42" s="1">
        <v>-3.9888419124044958</v>
      </c>
      <c r="D42" s="1">
        <v>-0.75357372500761066</v>
      </c>
    </row>
    <row r="43" spans="1:4" x14ac:dyDescent="0.25">
      <c r="A43" s="1">
        <v>17</v>
      </c>
      <c r="B43" s="1">
        <v>1048.523147472702</v>
      </c>
      <c r="C43" s="1">
        <v>8.4768525272979787</v>
      </c>
      <c r="D43" s="1">
        <v>1.6014506153956438</v>
      </c>
    </row>
    <row r="44" spans="1:4" x14ac:dyDescent="0.25">
      <c r="A44" s="1">
        <v>18</v>
      </c>
      <c r="B44" s="1">
        <v>1062.000458637144</v>
      </c>
      <c r="C44" s="1">
        <v>-3.0004586371439927</v>
      </c>
      <c r="D44" s="1">
        <v>-0.56684793270257083</v>
      </c>
    </row>
    <row r="45" spans="1:4" x14ac:dyDescent="0.25">
      <c r="A45" s="1">
        <v>19</v>
      </c>
      <c r="B45" s="1">
        <v>1043.2214742113449</v>
      </c>
      <c r="C45" s="1">
        <v>-11.221474211344912</v>
      </c>
      <c r="D45" s="1">
        <v>-2.1199657211841161</v>
      </c>
    </row>
    <row r="46" spans="1:4" x14ac:dyDescent="0.25">
      <c r="A46" s="1">
        <v>20</v>
      </c>
      <c r="B46" s="1">
        <v>1052.460421288961</v>
      </c>
      <c r="C46" s="1">
        <v>5.5395787110389847</v>
      </c>
      <c r="D46" s="1">
        <v>1.0465395861562501</v>
      </c>
    </row>
    <row r="47" spans="1:4" x14ac:dyDescent="0.25">
      <c r="A47" s="1">
        <v>21</v>
      </c>
      <c r="B47" s="1">
        <v>1064.7793328318514</v>
      </c>
      <c r="C47" s="1">
        <v>-3.7793328318514341</v>
      </c>
      <c r="D47" s="1">
        <v>-0.71399317964573161</v>
      </c>
    </row>
    <row r="48" spans="1:4" x14ac:dyDescent="0.25">
      <c r="A48" s="1">
        <v>22</v>
      </c>
      <c r="B48" s="1">
        <v>972.94753489308562</v>
      </c>
      <c r="C48" s="1">
        <v>5.2465106914382886E-2</v>
      </c>
      <c r="D48" s="1">
        <v>9.9117305018892928E-3</v>
      </c>
    </row>
    <row r="49" spans="1:4" x14ac:dyDescent="0.25">
      <c r="A49" s="1">
        <v>23</v>
      </c>
      <c r="B49" s="1">
        <v>1020.8110648193962</v>
      </c>
      <c r="C49" s="1">
        <v>-0.81106481939616515</v>
      </c>
      <c r="D49" s="1">
        <v>-0.15322671356673551</v>
      </c>
    </row>
    <row r="50" spans="1:4" x14ac:dyDescent="0.25">
      <c r="A50" s="1">
        <v>24</v>
      </c>
      <c r="B50" s="1">
        <v>994.2931334904506</v>
      </c>
      <c r="C50" s="1">
        <v>-6.2931334904506002</v>
      </c>
      <c r="D50" s="1">
        <v>-1.1889014783015797</v>
      </c>
    </row>
    <row r="51" spans="1:4" x14ac:dyDescent="0.25">
      <c r="A51" s="1">
        <v>25</v>
      </c>
      <c r="B51" s="1">
        <v>1018.4131492854407</v>
      </c>
      <c r="C51" s="1">
        <v>-2.4131492854406815</v>
      </c>
      <c r="D51" s="1">
        <v>-0.45589319806680306</v>
      </c>
    </row>
    <row r="52" spans="1:4" x14ac:dyDescent="0.25">
      <c r="A52" s="1">
        <v>26</v>
      </c>
      <c r="B52" s="1">
        <v>1058.8510413959013</v>
      </c>
      <c r="C52" s="1">
        <v>-0.85104139590134764</v>
      </c>
      <c r="D52" s="1">
        <v>-0.16077910554706906</v>
      </c>
    </row>
    <row r="53" spans="1:4" x14ac:dyDescent="0.25">
      <c r="A53" s="1">
        <v>27</v>
      </c>
      <c r="B53" s="1">
        <v>983.55864323544733</v>
      </c>
      <c r="C53" s="1">
        <v>9.4413567645526655</v>
      </c>
      <c r="D53" s="1">
        <v>1.7836651695982957</v>
      </c>
    </row>
    <row r="54" spans="1:4" x14ac:dyDescent="0.25">
      <c r="A54" s="1">
        <v>28</v>
      </c>
      <c r="B54" s="1">
        <v>980.24198111357157</v>
      </c>
      <c r="C54" s="1">
        <v>-7.241981113571569</v>
      </c>
      <c r="D54" s="1">
        <v>-1.3681581782465682</v>
      </c>
    </row>
    <row r="55" spans="1:4" x14ac:dyDescent="0.25">
      <c r="A55" s="1">
        <v>29</v>
      </c>
      <c r="B55" s="1">
        <v>1012.4953213267827</v>
      </c>
      <c r="C55" s="1">
        <v>-1.4953213267826868</v>
      </c>
      <c r="D55" s="1">
        <v>-0.28249674643728601</v>
      </c>
    </row>
    <row r="56" spans="1:4" ht="15.75" thickBot="1" x14ac:dyDescent="0.3">
      <c r="A56" s="2">
        <v>30</v>
      </c>
      <c r="B56" s="2">
        <v>1041.2528373032155</v>
      </c>
      <c r="C56" s="2">
        <v>8.7471626967844713</v>
      </c>
      <c r="D56" s="2">
        <v>1.6525177285579662</v>
      </c>
    </row>
  </sheetData>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56"/>
  <sheetViews>
    <sheetView topLeftCell="B1" workbookViewId="0">
      <selection activeCell="D23" sqref="D23"/>
    </sheetView>
  </sheetViews>
  <sheetFormatPr defaultRowHeight="15" x14ac:dyDescent="0.25"/>
  <cols>
    <col min="1" max="1" width="22.140625" bestFit="1" customWidth="1"/>
    <col min="2" max="2" width="24.42578125" bestFit="1" customWidth="1"/>
    <col min="3" max="3" width="14.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0.98513236669805182</v>
      </c>
    </row>
    <row r="5" spans="1:9" x14ac:dyDescent="0.25">
      <c r="A5" s="1" t="s">
        <v>5</v>
      </c>
      <c r="B5" s="1">
        <v>0.97048577991610485</v>
      </c>
    </row>
    <row r="6" spans="1:9" x14ac:dyDescent="0.25">
      <c r="A6" s="1" t="s">
        <v>6</v>
      </c>
      <c r="B6" s="1">
        <v>0.96708029298334774</v>
      </c>
    </row>
    <row r="7" spans="1:9" x14ac:dyDescent="0.25">
      <c r="A7" s="1" t="s">
        <v>7</v>
      </c>
      <c r="B7" s="1">
        <v>5.5902779549249351</v>
      </c>
    </row>
    <row r="8" spans="1:9" ht="15.75" thickBot="1" x14ac:dyDescent="0.3">
      <c r="A8" s="2" t="s">
        <v>8</v>
      </c>
      <c r="B8" s="2">
        <v>30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3</v>
      </c>
      <c r="C12" s="1">
        <v>26717.635268720354</v>
      </c>
      <c r="D12" s="1">
        <v>8905.8784229067842</v>
      </c>
      <c r="E12" s="7">
        <v>284.97709698459693</v>
      </c>
      <c r="F12" s="7">
        <v>5.3212648869244897E-20</v>
      </c>
    </row>
    <row r="13" spans="1:9" x14ac:dyDescent="0.25">
      <c r="A13" s="1" t="s">
        <v>11</v>
      </c>
      <c r="B13" s="1">
        <v>26</v>
      </c>
      <c r="C13" s="1">
        <v>812.5313979463125</v>
      </c>
      <c r="D13" s="1">
        <v>31.251207613319711</v>
      </c>
      <c r="E13" s="1"/>
      <c r="F13" s="1"/>
    </row>
    <row r="14" spans="1:9" ht="15.75" thickBot="1" x14ac:dyDescent="0.3">
      <c r="A14" s="2" t="s">
        <v>12</v>
      </c>
      <c r="B14" s="2">
        <v>29</v>
      </c>
      <c r="C14" s="2">
        <v>27530.166666666668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1" t="s">
        <v>68</v>
      </c>
      <c r="B18" s="1">
        <v>-2.3451385717993132</v>
      </c>
      <c r="C18" s="1">
        <v>0.33891777014615704</v>
      </c>
      <c r="D18" s="1">
        <v>-6.9194913290854618</v>
      </c>
      <c r="E18" s="1">
        <v>2.4001803703112881E-7</v>
      </c>
      <c r="F18" s="1">
        <v>-3.0417940256139375</v>
      </c>
      <c r="G18" s="1">
        <v>-1.6484831179846888</v>
      </c>
      <c r="H18" s="1">
        <v>-3.0417940256139375</v>
      </c>
      <c r="I18" s="1">
        <v>-1.6484831179846888</v>
      </c>
    </row>
    <row r="19" spans="1:9" x14ac:dyDescent="0.25">
      <c r="A19" s="1" t="s">
        <v>69</v>
      </c>
      <c r="B19" s="1">
        <v>1.5739578105950942</v>
      </c>
      <c r="C19" s="1">
        <v>5.66467478100567E-2</v>
      </c>
      <c r="D19" s="1">
        <v>27.785492926668315</v>
      </c>
      <c r="E19" s="1">
        <v>7.3337851057642234E-21</v>
      </c>
      <c r="F19" s="1">
        <v>1.4575187528681439</v>
      </c>
      <c r="G19" s="1">
        <v>1.6903968683220445</v>
      </c>
      <c r="H19" s="1">
        <v>1.4575187528681439</v>
      </c>
      <c r="I19" s="1">
        <v>1.6903968683220445</v>
      </c>
    </row>
    <row r="20" spans="1:9" ht="15.75" thickBot="1" x14ac:dyDescent="0.3">
      <c r="A20" s="32" t="s">
        <v>70</v>
      </c>
      <c r="B20" s="32">
        <v>-5.7233959238455227E-3</v>
      </c>
      <c r="C20" s="32">
        <v>1.2034640605217625E-2</v>
      </c>
      <c r="D20" s="32">
        <v>-0.47557680462548596</v>
      </c>
      <c r="E20" s="32">
        <v>0.63834734520265934</v>
      </c>
      <c r="F20" s="2">
        <v>-3.0460953971357237E-2</v>
      </c>
      <c r="G20" s="2">
        <v>1.901416212366619E-2</v>
      </c>
      <c r="H20" s="2">
        <v>-3.0460953971357237E-2</v>
      </c>
      <c r="I20" s="2">
        <v>1.901416212366619E-2</v>
      </c>
    </row>
    <row r="22" spans="1:9" x14ac:dyDescent="0.25">
      <c r="F22" s="20" t="s">
        <v>72</v>
      </c>
    </row>
    <row r="23" spans="1:9" x14ac:dyDescent="0.25">
      <c r="F23" s="17">
        <f>FINV(0.05,B12,B13)</f>
        <v>2.9751539639733933</v>
      </c>
    </row>
    <row r="24" spans="1:9" x14ac:dyDescent="0.25">
      <c r="A24" t="s">
        <v>27</v>
      </c>
      <c r="F24" s="20" t="s">
        <v>18</v>
      </c>
    </row>
    <row r="25" spans="1:9" ht="15.75" thickBot="1" x14ac:dyDescent="0.3">
      <c r="F25" s="17">
        <f>_xlfn.F.DIST.RT(E12,B12,B13)</f>
        <v>5.3212648869244897E-20</v>
      </c>
    </row>
    <row r="26" spans="1:9" x14ac:dyDescent="0.25">
      <c r="A26" s="3" t="s">
        <v>28</v>
      </c>
      <c r="B26" s="3" t="s">
        <v>71</v>
      </c>
      <c r="C26" s="3" t="s">
        <v>30</v>
      </c>
      <c r="D26" s="3" t="s">
        <v>31</v>
      </c>
    </row>
    <row r="27" spans="1:9" x14ac:dyDescent="0.25">
      <c r="A27" s="1">
        <v>1</v>
      </c>
      <c r="B27" s="1">
        <v>1062.6631300970062</v>
      </c>
      <c r="C27" s="1">
        <v>2.3368699029938398</v>
      </c>
      <c r="D27" s="1">
        <v>0.44148246441677075</v>
      </c>
    </row>
    <row r="28" spans="1:9" x14ac:dyDescent="0.25">
      <c r="A28" s="1">
        <v>2</v>
      </c>
      <c r="B28" s="1">
        <v>984.50598287144919</v>
      </c>
      <c r="C28" s="1">
        <v>6.4940171285508086</v>
      </c>
      <c r="D28" s="1">
        <v>1.2268525013755931</v>
      </c>
    </row>
    <row r="29" spans="1:9" x14ac:dyDescent="0.25">
      <c r="A29" s="1">
        <v>3</v>
      </c>
      <c r="B29" s="1">
        <v>994.80528374656683</v>
      </c>
      <c r="C29" s="1">
        <v>2.194716253433171</v>
      </c>
      <c r="D29" s="1">
        <v>0.41462673596843896</v>
      </c>
    </row>
    <row r="30" spans="1:9" x14ac:dyDescent="0.25">
      <c r="A30" s="1">
        <v>4</v>
      </c>
      <c r="B30" s="1">
        <v>1000.5573684446443</v>
      </c>
      <c r="C30" s="1">
        <v>2.4426315553556606</v>
      </c>
      <c r="D30" s="1">
        <v>0.46146300114483929</v>
      </c>
    </row>
    <row r="31" spans="1:9" x14ac:dyDescent="0.25">
      <c r="A31" s="1">
        <v>5</v>
      </c>
      <c r="B31" s="1">
        <v>1034.8410365223056</v>
      </c>
      <c r="C31" s="1">
        <v>1.1589634776944422</v>
      </c>
      <c r="D31" s="1">
        <v>0.21895187731506432</v>
      </c>
    </row>
    <row r="32" spans="1:9" x14ac:dyDescent="0.25">
      <c r="A32" s="1">
        <v>6</v>
      </c>
      <c r="B32" s="1">
        <v>1049.0397547259006</v>
      </c>
      <c r="C32" s="1">
        <v>-1.0397547259005933</v>
      </c>
      <c r="D32" s="1">
        <v>-0.19643090879449268</v>
      </c>
    </row>
    <row r="33" spans="1:4" x14ac:dyDescent="0.25">
      <c r="A33" s="1">
        <v>7</v>
      </c>
      <c r="B33" s="1">
        <v>1008.3896025922982</v>
      </c>
      <c r="C33" s="1">
        <v>3.6103974077018393</v>
      </c>
      <c r="D33" s="1">
        <v>0.68207782685467289</v>
      </c>
    </row>
    <row r="34" spans="1:4" x14ac:dyDescent="0.25">
      <c r="A34" s="1">
        <v>8</v>
      </c>
      <c r="B34" s="1">
        <v>990.511187320555</v>
      </c>
      <c r="C34" s="1">
        <v>-0.51118732055499549</v>
      </c>
      <c r="D34" s="1">
        <v>-9.6573727860544953E-2</v>
      </c>
    </row>
    <row r="35" spans="1:4" x14ac:dyDescent="0.25">
      <c r="A35" s="1">
        <v>9</v>
      </c>
      <c r="B35" s="1">
        <v>1035.2056209517059</v>
      </c>
      <c r="C35" s="1">
        <v>-3.205620951705896</v>
      </c>
      <c r="D35" s="1">
        <v>-0.60560728516896123</v>
      </c>
    </row>
    <row r="36" spans="1:4" x14ac:dyDescent="0.25">
      <c r="A36" s="1">
        <v>10</v>
      </c>
      <c r="B36" s="1">
        <v>1023.7044069325807</v>
      </c>
      <c r="C36" s="1">
        <v>-8.7044069325806959</v>
      </c>
      <c r="D36" s="1">
        <v>-1.6444402912455498</v>
      </c>
    </row>
    <row r="37" spans="1:4" x14ac:dyDescent="0.25">
      <c r="A37" s="1">
        <v>11</v>
      </c>
      <c r="B37" s="1">
        <v>1063.8245329586623</v>
      </c>
      <c r="C37" s="1">
        <v>-2.8245329586623029</v>
      </c>
      <c r="D37" s="1">
        <v>-0.5336119780647941</v>
      </c>
    </row>
    <row r="38" spans="1:4" x14ac:dyDescent="0.25">
      <c r="A38" s="1">
        <v>12</v>
      </c>
      <c r="B38" s="1">
        <v>1074.8738339210147</v>
      </c>
      <c r="C38" s="1">
        <v>8.1261660789853067</v>
      </c>
      <c r="D38" s="1">
        <v>1.5351987811620411</v>
      </c>
    </row>
    <row r="39" spans="1:4" x14ac:dyDescent="0.25">
      <c r="A39" s="1">
        <v>13</v>
      </c>
      <c r="B39" s="1">
        <v>1030.7261022111966</v>
      </c>
      <c r="C39" s="1">
        <v>-2.7261022111965758</v>
      </c>
      <c r="D39" s="1">
        <v>-0.5150163990341079</v>
      </c>
    </row>
    <row r="40" spans="1:4" x14ac:dyDescent="0.25">
      <c r="A40" s="1">
        <v>14</v>
      </c>
      <c r="B40" s="1">
        <v>1043.0739083846288</v>
      </c>
      <c r="C40" s="1">
        <v>4.926091615371206</v>
      </c>
      <c r="D40" s="1">
        <v>0.93063934090241229</v>
      </c>
    </row>
    <row r="41" spans="1:4" x14ac:dyDescent="0.25">
      <c r="A41" s="1">
        <v>15</v>
      </c>
      <c r="B41" s="1">
        <v>1072.4398651017902</v>
      </c>
      <c r="C41" s="1">
        <v>-3.4398651017902466</v>
      </c>
      <c r="D41" s="1">
        <v>-0.64986079047619427</v>
      </c>
    </row>
    <row r="42" spans="1:4" x14ac:dyDescent="0.25">
      <c r="A42" s="1">
        <v>16</v>
      </c>
      <c r="B42" s="1">
        <v>1021.9888419124045</v>
      </c>
      <c r="C42" s="1">
        <v>-3.9888419124044958</v>
      </c>
      <c r="D42" s="1">
        <v>-0.75357372500761066</v>
      </c>
    </row>
    <row r="43" spans="1:4" x14ac:dyDescent="0.25">
      <c r="A43" s="1">
        <v>17</v>
      </c>
      <c r="B43" s="1">
        <v>1048.523147472702</v>
      </c>
      <c r="C43" s="1">
        <v>8.4768525272979787</v>
      </c>
      <c r="D43" s="1">
        <v>1.6014506153956438</v>
      </c>
    </row>
    <row r="44" spans="1:4" x14ac:dyDescent="0.25">
      <c r="A44" s="1">
        <v>18</v>
      </c>
      <c r="B44" s="1">
        <v>1062.000458637144</v>
      </c>
      <c r="C44" s="1">
        <v>-3.0004586371439927</v>
      </c>
      <c r="D44" s="1">
        <v>-0.56684793270257083</v>
      </c>
    </row>
    <row r="45" spans="1:4" x14ac:dyDescent="0.25">
      <c r="A45" s="1">
        <v>19</v>
      </c>
      <c r="B45" s="1">
        <v>1043.2214742113449</v>
      </c>
      <c r="C45" s="1">
        <v>-11.221474211344912</v>
      </c>
      <c r="D45" s="1">
        <v>-2.1199657211841161</v>
      </c>
    </row>
    <row r="46" spans="1:4" x14ac:dyDescent="0.25">
      <c r="A46" s="1">
        <v>20</v>
      </c>
      <c r="B46" s="1">
        <v>1052.460421288961</v>
      </c>
      <c r="C46" s="1">
        <v>5.5395787110389847</v>
      </c>
      <c r="D46" s="1">
        <v>1.0465395861562501</v>
      </c>
    </row>
    <row r="47" spans="1:4" x14ac:dyDescent="0.25">
      <c r="A47" s="1">
        <v>21</v>
      </c>
      <c r="B47" s="1">
        <v>1064.7793328318514</v>
      </c>
      <c r="C47" s="1">
        <v>-3.7793328318514341</v>
      </c>
      <c r="D47" s="1">
        <v>-0.71399317964573161</v>
      </c>
    </row>
    <row r="48" spans="1:4" x14ac:dyDescent="0.25">
      <c r="A48" s="1">
        <v>22</v>
      </c>
      <c r="B48" s="1">
        <v>972.94753489308562</v>
      </c>
      <c r="C48" s="1">
        <v>5.2465106914382886E-2</v>
      </c>
      <c r="D48" s="1">
        <v>9.9117305018892928E-3</v>
      </c>
    </row>
    <row r="49" spans="1:4" x14ac:dyDescent="0.25">
      <c r="A49" s="1">
        <v>23</v>
      </c>
      <c r="B49" s="1">
        <v>1020.8110648193962</v>
      </c>
      <c r="C49" s="1">
        <v>-0.81106481939616515</v>
      </c>
      <c r="D49" s="1">
        <v>-0.15322671356673551</v>
      </c>
    </row>
    <row r="50" spans="1:4" x14ac:dyDescent="0.25">
      <c r="A50" s="1">
        <v>24</v>
      </c>
      <c r="B50" s="1">
        <v>994.2931334904506</v>
      </c>
      <c r="C50" s="1">
        <v>-6.2931334904506002</v>
      </c>
      <c r="D50" s="1">
        <v>-1.1889014783015797</v>
      </c>
    </row>
    <row r="51" spans="1:4" x14ac:dyDescent="0.25">
      <c r="A51" s="1">
        <v>25</v>
      </c>
      <c r="B51" s="1">
        <v>1018.4131492854407</v>
      </c>
      <c r="C51" s="1">
        <v>-2.4131492854406815</v>
      </c>
      <c r="D51" s="1">
        <v>-0.45589319806680306</v>
      </c>
    </row>
    <row r="52" spans="1:4" x14ac:dyDescent="0.25">
      <c r="A52" s="1">
        <v>26</v>
      </c>
      <c r="B52" s="1">
        <v>1058.8510413959013</v>
      </c>
      <c r="C52" s="1">
        <v>-0.85104139590134764</v>
      </c>
      <c r="D52" s="1">
        <v>-0.16077910554706906</v>
      </c>
    </row>
    <row r="53" spans="1:4" x14ac:dyDescent="0.25">
      <c r="A53" s="1">
        <v>27</v>
      </c>
      <c r="B53" s="1">
        <v>983.55864323544733</v>
      </c>
      <c r="C53" s="1">
        <v>9.4413567645526655</v>
      </c>
      <c r="D53" s="1">
        <v>1.7836651695982957</v>
      </c>
    </row>
    <row r="54" spans="1:4" x14ac:dyDescent="0.25">
      <c r="A54" s="1">
        <v>28</v>
      </c>
      <c r="B54" s="1">
        <v>980.24198111357157</v>
      </c>
      <c r="C54" s="1">
        <v>-7.241981113571569</v>
      </c>
      <c r="D54" s="1">
        <v>-1.3681581782465682</v>
      </c>
    </row>
    <row r="55" spans="1:4" x14ac:dyDescent="0.25">
      <c r="A55" s="1">
        <v>29</v>
      </c>
      <c r="B55" s="1">
        <v>1012.4953213267827</v>
      </c>
      <c r="C55" s="1">
        <v>-1.4953213267826868</v>
      </c>
      <c r="D55" s="1">
        <v>-0.28249674643728601</v>
      </c>
    </row>
    <row r="56" spans="1:4" ht="15.75" thickBot="1" x14ac:dyDescent="0.3">
      <c r="A56" s="2">
        <v>30</v>
      </c>
      <c r="B56" s="2">
        <v>1041.2528373032155</v>
      </c>
      <c r="C56" s="2">
        <v>8.7471626967844713</v>
      </c>
      <c r="D56" s="2">
        <v>1.6525177285579662</v>
      </c>
    </row>
  </sheetData>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56"/>
  <sheetViews>
    <sheetView topLeftCell="B1" workbookViewId="0">
      <selection activeCell="S21" sqref="S21"/>
    </sheetView>
  </sheetViews>
  <sheetFormatPr defaultRowHeight="15" x14ac:dyDescent="0.25"/>
  <cols>
    <col min="1" max="1" width="22.140625" bestFit="1" customWidth="1"/>
    <col min="2" max="2" width="24.42578125" bestFit="1" customWidth="1"/>
    <col min="3" max="3" width="14.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0.98513236669805182</v>
      </c>
    </row>
    <row r="5" spans="1:9" x14ac:dyDescent="0.25">
      <c r="A5" s="1" t="s">
        <v>5</v>
      </c>
      <c r="B5" s="1">
        <v>0.97048577991610485</v>
      </c>
    </row>
    <row r="6" spans="1:9" x14ac:dyDescent="0.25">
      <c r="A6" s="1" t="s">
        <v>6</v>
      </c>
      <c r="B6" s="1">
        <v>0.96708029298334774</v>
      </c>
    </row>
    <row r="7" spans="1:9" x14ac:dyDescent="0.25">
      <c r="A7" s="1" t="s">
        <v>7</v>
      </c>
      <c r="B7" s="1">
        <v>5.5902779549249351</v>
      </c>
    </row>
    <row r="8" spans="1:9" ht="15.75" thickBot="1" x14ac:dyDescent="0.3">
      <c r="A8" s="2" t="s">
        <v>8</v>
      </c>
      <c r="B8" s="2">
        <v>30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3</v>
      </c>
      <c r="C12" s="1">
        <v>26717.635268720354</v>
      </c>
      <c r="D12" s="1">
        <v>8905.8784229067842</v>
      </c>
      <c r="E12" s="1">
        <v>284.97709698459693</v>
      </c>
      <c r="F12" s="1">
        <v>5.3212648869244897E-20</v>
      </c>
    </row>
    <row r="13" spans="1:9" x14ac:dyDescent="0.25">
      <c r="A13" s="1" t="s">
        <v>11</v>
      </c>
      <c r="B13" s="1">
        <v>26</v>
      </c>
      <c r="C13" s="1">
        <v>812.5313979463125</v>
      </c>
      <c r="D13" s="1">
        <v>31.251207613319711</v>
      </c>
      <c r="E13" s="1"/>
      <c r="F13" s="1"/>
    </row>
    <row r="14" spans="1:9" ht="15.75" thickBot="1" x14ac:dyDescent="0.3">
      <c r="A14" s="2" t="s">
        <v>12</v>
      </c>
      <c r="B14" s="2">
        <v>29</v>
      </c>
      <c r="C14" s="2">
        <v>27530.166666666668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38" t="s">
        <v>68</v>
      </c>
      <c r="B18" s="38">
        <v>-2.3451385717993132</v>
      </c>
      <c r="C18" s="38">
        <v>0.33891777014615704</v>
      </c>
      <c r="D18" s="38">
        <v>-6.9194913290854618</v>
      </c>
      <c r="E18" s="38">
        <v>2.4001803703112881E-7</v>
      </c>
      <c r="F18" s="1">
        <v>-3.0417940256139375</v>
      </c>
      <c r="G18" s="1">
        <v>-1.6484831179846888</v>
      </c>
      <c r="H18" s="1">
        <v>-3.0417940256139375</v>
      </c>
      <c r="I18" s="1">
        <v>-1.6484831179846888</v>
      </c>
    </row>
    <row r="19" spans="1:9" x14ac:dyDescent="0.25">
      <c r="A19" s="38" t="s">
        <v>69</v>
      </c>
      <c r="B19" s="38">
        <v>1.5739578105950942</v>
      </c>
      <c r="C19" s="38">
        <v>5.66467478100567E-2</v>
      </c>
      <c r="D19" s="38">
        <v>27.785492926668315</v>
      </c>
      <c r="E19" s="38">
        <v>7.3337851057642234E-21</v>
      </c>
      <c r="F19" s="1">
        <v>1.4575187528681439</v>
      </c>
      <c r="G19" s="1">
        <v>1.6903968683220445</v>
      </c>
      <c r="H19" s="1">
        <v>1.4575187528681439</v>
      </c>
      <c r="I19" s="1">
        <v>1.6903968683220445</v>
      </c>
    </row>
    <row r="20" spans="1:9" ht="15.75" thickBot="1" x14ac:dyDescent="0.3">
      <c r="A20" s="33" t="s">
        <v>70</v>
      </c>
      <c r="B20" s="33">
        <v>-5.7233959238455227E-3</v>
      </c>
      <c r="C20" s="33">
        <v>1.2034640605217625E-2</v>
      </c>
      <c r="D20" s="33">
        <v>-0.47557680462548596</v>
      </c>
      <c r="E20" s="33">
        <v>0.63834734520265934</v>
      </c>
      <c r="F20" s="2">
        <v>-3.0460953971357237E-2</v>
      </c>
      <c r="G20" s="2">
        <v>1.901416212366619E-2</v>
      </c>
      <c r="H20" s="2">
        <v>-3.0460953971357237E-2</v>
      </c>
      <c r="I20" s="2">
        <v>1.901416212366619E-2</v>
      </c>
    </row>
    <row r="22" spans="1:9" x14ac:dyDescent="0.25">
      <c r="F22" t="s">
        <v>73</v>
      </c>
    </row>
    <row r="23" spans="1:9" x14ac:dyDescent="0.25">
      <c r="F23" s="20" t="s">
        <v>74</v>
      </c>
      <c r="G23" s="20" t="s">
        <v>75</v>
      </c>
    </row>
    <row r="24" spans="1:9" x14ac:dyDescent="0.25">
      <c r="A24" t="s">
        <v>27</v>
      </c>
      <c r="F24" s="39">
        <f>_xlfn.T.INV.2T(0.05,B13)</f>
        <v>2.0555294386428731</v>
      </c>
      <c r="G24" s="39">
        <f>_xlfn.T.INV(0.025,B13)</f>
        <v>-2.0555294386428731</v>
      </c>
    </row>
    <row r="25" spans="1:9" ht="15.75" thickBot="1" x14ac:dyDescent="0.3"/>
    <row r="26" spans="1:9" x14ac:dyDescent="0.25">
      <c r="A26" s="3" t="s">
        <v>28</v>
      </c>
      <c r="B26" s="3" t="s">
        <v>71</v>
      </c>
      <c r="C26" s="3" t="s">
        <v>30</v>
      </c>
      <c r="D26" s="3" t="s">
        <v>31</v>
      </c>
    </row>
    <row r="27" spans="1:9" x14ac:dyDescent="0.25">
      <c r="A27" s="1">
        <v>1</v>
      </c>
      <c r="B27" s="1">
        <v>1062.6631300970062</v>
      </c>
      <c r="C27" s="1">
        <v>2.3368699029938398</v>
      </c>
      <c r="D27" s="1">
        <v>0.44148246441677075</v>
      </c>
      <c r="F27">
        <f>_xlfn.T.DIST(D18,B13,TRUE)</f>
        <v>1.200090185155644E-7</v>
      </c>
    </row>
    <row r="28" spans="1:9" x14ac:dyDescent="0.25">
      <c r="A28" s="1">
        <v>2</v>
      </c>
      <c r="B28" s="1">
        <v>984.50598287144919</v>
      </c>
      <c r="C28" s="1">
        <v>6.4940171285508086</v>
      </c>
      <c r="D28" s="1">
        <v>1.2268525013755931</v>
      </c>
    </row>
    <row r="29" spans="1:9" x14ac:dyDescent="0.25">
      <c r="A29" s="1">
        <v>3</v>
      </c>
      <c r="B29" s="1">
        <v>994.80528374656683</v>
      </c>
      <c r="C29" s="1">
        <v>2.194716253433171</v>
      </c>
      <c r="D29" s="1">
        <v>0.41462673596843896</v>
      </c>
    </row>
    <row r="30" spans="1:9" x14ac:dyDescent="0.25">
      <c r="A30" s="1">
        <v>4</v>
      </c>
      <c r="B30" s="1">
        <v>1000.5573684446443</v>
      </c>
      <c r="C30" s="1">
        <v>2.4426315553556606</v>
      </c>
      <c r="D30" s="1">
        <v>0.46146300114483929</v>
      </c>
    </row>
    <row r="31" spans="1:9" x14ac:dyDescent="0.25">
      <c r="A31" s="1">
        <v>5</v>
      </c>
      <c r="B31" s="1">
        <v>1034.8410365223056</v>
      </c>
      <c r="C31" s="1">
        <v>1.1589634776944422</v>
      </c>
      <c r="D31" s="1">
        <v>0.21895187731506432</v>
      </c>
    </row>
    <row r="32" spans="1:9" x14ac:dyDescent="0.25">
      <c r="A32" s="1">
        <v>6</v>
      </c>
      <c r="B32" s="1">
        <v>1049.0397547259006</v>
      </c>
      <c r="C32" s="1">
        <v>-1.0397547259005933</v>
      </c>
      <c r="D32" s="1">
        <v>-0.19643090879449268</v>
      </c>
    </row>
    <row r="33" spans="1:4" x14ac:dyDescent="0.25">
      <c r="A33" s="1">
        <v>7</v>
      </c>
      <c r="B33" s="1">
        <v>1008.3896025922982</v>
      </c>
      <c r="C33" s="1">
        <v>3.6103974077018393</v>
      </c>
      <c r="D33" s="1">
        <v>0.68207782685467289</v>
      </c>
    </row>
    <row r="34" spans="1:4" x14ac:dyDescent="0.25">
      <c r="A34" s="1">
        <v>8</v>
      </c>
      <c r="B34" s="1">
        <v>990.511187320555</v>
      </c>
      <c r="C34" s="1">
        <v>-0.51118732055499549</v>
      </c>
      <c r="D34" s="1">
        <v>-9.6573727860544953E-2</v>
      </c>
    </row>
    <row r="35" spans="1:4" x14ac:dyDescent="0.25">
      <c r="A35" s="1">
        <v>9</v>
      </c>
      <c r="B35" s="1">
        <v>1035.2056209517059</v>
      </c>
      <c r="C35" s="1">
        <v>-3.205620951705896</v>
      </c>
      <c r="D35" s="1">
        <v>-0.60560728516896123</v>
      </c>
    </row>
    <row r="36" spans="1:4" x14ac:dyDescent="0.25">
      <c r="A36" s="1">
        <v>10</v>
      </c>
      <c r="B36" s="1">
        <v>1023.7044069325807</v>
      </c>
      <c r="C36" s="1">
        <v>-8.7044069325806959</v>
      </c>
      <c r="D36" s="1">
        <v>-1.6444402912455498</v>
      </c>
    </row>
    <row r="37" spans="1:4" x14ac:dyDescent="0.25">
      <c r="A37" s="1">
        <v>11</v>
      </c>
      <c r="B37" s="1">
        <v>1063.8245329586623</v>
      </c>
      <c r="C37" s="1">
        <v>-2.8245329586623029</v>
      </c>
      <c r="D37" s="1">
        <v>-0.5336119780647941</v>
      </c>
    </row>
    <row r="38" spans="1:4" x14ac:dyDescent="0.25">
      <c r="A38" s="1">
        <v>12</v>
      </c>
      <c r="B38" s="1">
        <v>1074.8738339210147</v>
      </c>
      <c r="C38" s="1">
        <v>8.1261660789853067</v>
      </c>
      <c r="D38" s="1">
        <v>1.5351987811620411</v>
      </c>
    </row>
    <row r="39" spans="1:4" x14ac:dyDescent="0.25">
      <c r="A39" s="1">
        <v>13</v>
      </c>
      <c r="B39" s="1">
        <v>1030.7261022111966</v>
      </c>
      <c r="C39" s="1">
        <v>-2.7261022111965758</v>
      </c>
      <c r="D39" s="1">
        <v>-0.5150163990341079</v>
      </c>
    </row>
    <row r="40" spans="1:4" x14ac:dyDescent="0.25">
      <c r="A40" s="1">
        <v>14</v>
      </c>
      <c r="B40" s="1">
        <v>1043.0739083846288</v>
      </c>
      <c r="C40" s="1">
        <v>4.926091615371206</v>
      </c>
      <c r="D40" s="1">
        <v>0.93063934090241229</v>
      </c>
    </row>
    <row r="41" spans="1:4" x14ac:dyDescent="0.25">
      <c r="A41" s="1">
        <v>15</v>
      </c>
      <c r="B41" s="1">
        <v>1072.4398651017902</v>
      </c>
      <c r="C41" s="1">
        <v>-3.4398651017902466</v>
      </c>
      <c r="D41" s="1">
        <v>-0.64986079047619427</v>
      </c>
    </row>
    <row r="42" spans="1:4" x14ac:dyDescent="0.25">
      <c r="A42" s="1">
        <v>16</v>
      </c>
      <c r="B42" s="1">
        <v>1021.9888419124045</v>
      </c>
      <c r="C42" s="1">
        <v>-3.9888419124044958</v>
      </c>
      <c r="D42" s="1">
        <v>-0.75357372500761066</v>
      </c>
    </row>
    <row r="43" spans="1:4" x14ac:dyDescent="0.25">
      <c r="A43" s="1">
        <v>17</v>
      </c>
      <c r="B43" s="1">
        <v>1048.523147472702</v>
      </c>
      <c r="C43" s="1">
        <v>8.4768525272979787</v>
      </c>
      <c r="D43" s="1">
        <v>1.6014506153956438</v>
      </c>
    </row>
    <row r="44" spans="1:4" x14ac:dyDescent="0.25">
      <c r="A44" s="1">
        <v>18</v>
      </c>
      <c r="B44" s="1">
        <v>1062.000458637144</v>
      </c>
      <c r="C44" s="1">
        <v>-3.0004586371439927</v>
      </c>
      <c r="D44" s="1">
        <v>-0.56684793270257083</v>
      </c>
    </row>
    <row r="45" spans="1:4" x14ac:dyDescent="0.25">
      <c r="A45" s="1">
        <v>19</v>
      </c>
      <c r="B45" s="1">
        <v>1043.2214742113449</v>
      </c>
      <c r="C45" s="1">
        <v>-11.221474211344912</v>
      </c>
      <c r="D45" s="1">
        <v>-2.1199657211841161</v>
      </c>
    </row>
    <row r="46" spans="1:4" x14ac:dyDescent="0.25">
      <c r="A46" s="1">
        <v>20</v>
      </c>
      <c r="B46" s="1">
        <v>1052.460421288961</v>
      </c>
      <c r="C46" s="1">
        <v>5.5395787110389847</v>
      </c>
      <c r="D46" s="1">
        <v>1.0465395861562501</v>
      </c>
    </row>
    <row r="47" spans="1:4" x14ac:dyDescent="0.25">
      <c r="A47" s="1">
        <v>21</v>
      </c>
      <c r="B47" s="1">
        <v>1064.7793328318514</v>
      </c>
      <c r="C47" s="1">
        <v>-3.7793328318514341</v>
      </c>
      <c r="D47" s="1">
        <v>-0.71399317964573161</v>
      </c>
    </row>
    <row r="48" spans="1:4" x14ac:dyDescent="0.25">
      <c r="A48" s="1">
        <v>22</v>
      </c>
      <c r="B48" s="1">
        <v>972.94753489308562</v>
      </c>
      <c r="C48" s="1">
        <v>5.2465106914382886E-2</v>
      </c>
      <c r="D48" s="1">
        <v>9.9117305018892928E-3</v>
      </c>
    </row>
    <row r="49" spans="1:4" x14ac:dyDescent="0.25">
      <c r="A49" s="1">
        <v>23</v>
      </c>
      <c r="B49" s="1">
        <v>1020.8110648193962</v>
      </c>
      <c r="C49" s="1">
        <v>-0.81106481939616515</v>
      </c>
      <c r="D49" s="1">
        <v>-0.15322671356673551</v>
      </c>
    </row>
    <row r="50" spans="1:4" x14ac:dyDescent="0.25">
      <c r="A50" s="1">
        <v>24</v>
      </c>
      <c r="B50" s="1">
        <v>994.2931334904506</v>
      </c>
      <c r="C50" s="1">
        <v>-6.2931334904506002</v>
      </c>
      <c r="D50" s="1">
        <v>-1.1889014783015797</v>
      </c>
    </row>
    <row r="51" spans="1:4" x14ac:dyDescent="0.25">
      <c r="A51" s="1">
        <v>25</v>
      </c>
      <c r="B51" s="1">
        <v>1018.4131492854407</v>
      </c>
      <c r="C51" s="1">
        <v>-2.4131492854406815</v>
      </c>
      <c r="D51" s="1">
        <v>-0.45589319806680306</v>
      </c>
    </row>
    <row r="52" spans="1:4" x14ac:dyDescent="0.25">
      <c r="A52" s="1">
        <v>26</v>
      </c>
      <c r="B52" s="1">
        <v>1058.8510413959013</v>
      </c>
      <c r="C52" s="1">
        <v>-0.85104139590134764</v>
      </c>
      <c r="D52" s="1">
        <v>-0.16077910554706906</v>
      </c>
    </row>
    <row r="53" spans="1:4" x14ac:dyDescent="0.25">
      <c r="A53" s="1">
        <v>27</v>
      </c>
      <c r="B53" s="1">
        <v>983.55864323544733</v>
      </c>
      <c r="C53" s="1">
        <v>9.4413567645526655</v>
      </c>
      <c r="D53" s="1">
        <v>1.7836651695982957</v>
      </c>
    </row>
    <row r="54" spans="1:4" x14ac:dyDescent="0.25">
      <c r="A54" s="1">
        <v>28</v>
      </c>
      <c r="B54" s="1">
        <v>980.24198111357157</v>
      </c>
      <c r="C54" s="1">
        <v>-7.241981113571569</v>
      </c>
      <c r="D54" s="1">
        <v>-1.3681581782465682</v>
      </c>
    </row>
    <row r="55" spans="1:4" x14ac:dyDescent="0.25">
      <c r="A55" s="1">
        <v>29</v>
      </c>
      <c r="B55" s="1">
        <v>1012.4953213267827</v>
      </c>
      <c r="C55" s="1">
        <v>-1.4953213267826868</v>
      </c>
      <c r="D55" s="1">
        <v>-0.28249674643728601</v>
      </c>
    </row>
    <row r="56" spans="1:4" ht="15.75" thickBot="1" x14ac:dyDescent="0.3">
      <c r="A56" s="2">
        <v>30</v>
      </c>
      <c r="B56" s="2">
        <v>1041.2528373032155</v>
      </c>
      <c r="C56" s="2">
        <v>8.7471626967844713</v>
      </c>
      <c r="D56" s="2">
        <v>1.6525177285579662</v>
      </c>
    </row>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56"/>
  <sheetViews>
    <sheetView topLeftCell="A26" workbookViewId="0">
      <selection activeCell="E41" sqref="E41"/>
    </sheetView>
  </sheetViews>
  <sheetFormatPr defaultRowHeight="15" x14ac:dyDescent="0.25"/>
  <cols>
    <col min="1" max="1" width="22.140625" bestFit="1" customWidth="1"/>
    <col min="2" max="2" width="24.42578125" bestFit="1" customWidth="1"/>
    <col min="3" max="3" width="14.5703125" bestFit="1" customWidth="1"/>
    <col min="4" max="4" width="18.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0.98513236669805182</v>
      </c>
    </row>
    <row r="5" spans="1:9" x14ac:dyDescent="0.25">
      <c r="A5" s="1" t="s">
        <v>5</v>
      </c>
      <c r="B5" s="1">
        <v>0.97048577991610485</v>
      </c>
    </row>
    <row r="6" spans="1:9" x14ac:dyDescent="0.25">
      <c r="A6" s="1" t="s">
        <v>6</v>
      </c>
      <c r="B6" s="1">
        <v>0.96708029298334774</v>
      </c>
    </row>
    <row r="7" spans="1:9" x14ac:dyDescent="0.25">
      <c r="A7" s="1" t="s">
        <v>7</v>
      </c>
      <c r="B7" s="1">
        <v>5.5902779549249351</v>
      </c>
    </row>
    <row r="8" spans="1:9" ht="15.75" thickBot="1" x14ac:dyDescent="0.3">
      <c r="A8" s="2" t="s">
        <v>8</v>
      </c>
      <c r="B8" s="2">
        <v>30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3</v>
      </c>
      <c r="C12" s="1">
        <v>26717.635268720354</v>
      </c>
      <c r="D12" s="1">
        <v>8905.8784229067842</v>
      </c>
      <c r="E12" s="1">
        <v>284.97709698459693</v>
      </c>
      <c r="F12" s="1">
        <v>5.3212648869244897E-20</v>
      </c>
    </row>
    <row r="13" spans="1:9" x14ac:dyDescent="0.25">
      <c r="A13" s="1" t="s">
        <v>11</v>
      </c>
      <c r="B13" s="1">
        <v>26</v>
      </c>
      <c r="C13" s="1">
        <v>812.5313979463125</v>
      </c>
      <c r="D13" s="1">
        <v>31.251207613319711</v>
      </c>
      <c r="E13" s="1"/>
      <c r="F13" s="1"/>
    </row>
    <row r="14" spans="1:9" ht="15.75" thickBot="1" x14ac:dyDescent="0.3">
      <c r="A14" s="2" t="s">
        <v>12</v>
      </c>
      <c r="B14" s="2">
        <v>29</v>
      </c>
      <c r="C14" s="2">
        <v>27530.166666666668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1" t="s">
        <v>68</v>
      </c>
      <c r="B18" s="1">
        <v>-2.3451385717993132</v>
      </c>
      <c r="C18" s="1">
        <v>0.33891777014615704</v>
      </c>
      <c r="D18" s="1">
        <v>-6.9194913290854618</v>
      </c>
      <c r="E18" s="1">
        <v>2.4001803703112881E-7</v>
      </c>
      <c r="F18" s="1">
        <v>-3.0417940256139375</v>
      </c>
      <c r="G18" s="1">
        <v>-1.6484831179846888</v>
      </c>
      <c r="H18" s="1">
        <v>-3.0417940256139375</v>
      </c>
      <c r="I18" s="1">
        <v>-1.6484831179846888</v>
      </c>
    </row>
    <row r="19" spans="1:9" x14ac:dyDescent="0.25">
      <c r="A19" s="1" t="s">
        <v>69</v>
      </c>
      <c r="B19" s="1">
        <v>1.5739578105950942</v>
      </c>
      <c r="C19" s="1">
        <v>5.66467478100567E-2</v>
      </c>
      <c r="D19" s="1">
        <v>27.785492926668315</v>
      </c>
      <c r="E19" s="1">
        <v>7.3337851057642234E-21</v>
      </c>
      <c r="F19" s="1">
        <v>1.4575187528681439</v>
      </c>
      <c r="G19" s="1">
        <v>1.6903968683220445</v>
      </c>
      <c r="H19" s="1">
        <v>1.4575187528681439</v>
      </c>
      <c r="I19" s="1">
        <v>1.6903968683220445</v>
      </c>
    </row>
    <row r="20" spans="1:9" ht="15.75" thickBot="1" x14ac:dyDescent="0.3">
      <c r="A20" s="32" t="s">
        <v>70</v>
      </c>
      <c r="B20" s="32">
        <v>-5.7233959238455227E-3</v>
      </c>
      <c r="C20" s="32">
        <v>1.2034640605217625E-2</v>
      </c>
      <c r="D20" s="32">
        <v>-0.47557680462548596</v>
      </c>
      <c r="E20" s="32">
        <v>0.63834734520265934</v>
      </c>
      <c r="F20" s="2">
        <v>-3.0460953971357237E-2</v>
      </c>
      <c r="G20" s="2">
        <v>1.901416212366619E-2</v>
      </c>
      <c r="H20" s="2">
        <v>-3.0460953971357237E-2</v>
      </c>
      <c r="I20" s="2">
        <v>1.901416212366619E-2</v>
      </c>
    </row>
    <row r="24" spans="1:9" x14ac:dyDescent="0.25">
      <c r="A24" t="s">
        <v>27</v>
      </c>
    </row>
    <row r="25" spans="1:9" ht="15.75" thickBot="1" x14ac:dyDescent="0.3"/>
    <row r="26" spans="1:9" x14ac:dyDescent="0.25">
      <c r="A26" s="3" t="s">
        <v>28</v>
      </c>
      <c r="B26" s="3" t="s">
        <v>71</v>
      </c>
      <c r="C26" s="3" t="s">
        <v>30</v>
      </c>
      <c r="D26" s="40" t="s">
        <v>31</v>
      </c>
      <c r="E26" s="45" t="s">
        <v>76</v>
      </c>
    </row>
    <row r="27" spans="1:9" x14ac:dyDescent="0.25">
      <c r="A27" s="1">
        <v>1</v>
      </c>
      <c r="B27" s="1">
        <v>1062.6631300970062</v>
      </c>
      <c r="C27" s="1">
        <v>2.3368699029938398</v>
      </c>
      <c r="D27" s="41">
        <v>0.44148246441677075</v>
      </c>
      <c r="E27" s="46">
        <f>SUMXMY2(D27:D55,D28:D56)/SUMSQ(D27:D56)</f>
        <v>2.2487557153693682</v>
      </c>
    </row>
    <row r="28" spans="1:9" x14ac:dyDescent="0.25">
      <c r="A28" s="1">
        <v>2</v>
      </c>
      <c r="B28" s="1">
        <v>984.50598287144919</v>
      </c>
      <c r="C28" s="1">
        <v>6.4940171285508086</v>
      </c>
      <c r="D28" s="41">
        <v>1.2268525013755931</v>
      </c>
    </row>
    <row r="29" spans="1:9" x14ac:dyDescent="0.25">
      <c r="A29" s="1">
        <v>3</v>
      </c>
      <c r="B29" s="1">
        <v>994.80528374656683</v>
      </c>
      <c r="C29" s="1">
        <v>2.194716253433171</v>
      </c>
      <c r="D29" s="41">
        <v>0.41462673596843896</v>
      </c>
    </row>
    <row r="30" spans="1:9" x14ac:dyDescent="0.25">
      <c r="A30" s="1">
        <v>4</v>
      </c>
      <c r="B30" s="1">
        <v>1000.5573684446443</v>
      </c>
      <c r="C30" s="1">
        <v>2.4426315553556606</v>
      </c>
      <c r="D30" s="41">
        <v>0.46146300114483929</v>
      </c>
    </row>
    <row r="31" spans="1:9" x14ac:dyDescent="0.25">
      <c r="A31" s="1">
        <v>5</v>
      </c>
      <c r="B31" s="1">
        <v>1034.8410365223056</v>
      </c>
      <c r="C31" s="1">
        <v>1.1589634776944422</v>
      </c>
      <c r="D31" s="41">
        <v>0.21895187731506432</v>
      </c>
    </row>
    <row r="32" spans="1:9" x14ac:dyDescent="0.25">
      <c r="A32" s="1">
        <v>6</v>
      </c>
      <c r="B32" s="1">
        <v>1049.0397547259006</v>
      </c>
      <c r="C32" s="1">
        <v>-1.0397547259005933</v>
      </c>
      <c r="D32" s="41">
        <v>-0.19643090879449268</v>
      </c>
    </row>
    <row r="33" spans="1:4" x14ac:dyDescent="0.25">
      <c r="A33" s="1">
        <v>7</v>
      </c>
      <c r="B33" s="1">
        <v>1008.3896025922982</v>
      </c>
      <c r="C33" s="1">
        <v>3.6103974077018393</v>
      </c>
      <c r="D33" s="41">
        <v>0.68207782685467289</v>
      </c>
    </row>
    <row r="34" spans="1:4" x14ac:dyDescent="0.25">
      <c r="A34" s="1">
        <v>8</v>
      </c>
      <c r="B34" s="1">
        <v>990.511187320555</v>
      </c>
      <c r="C34" s="1">
        <v>-0.51118732055499549</v>
      </c>
      <c r="D34" s="41">
        <v>-9.6573727860544953E-2</v>
      </c>
    </row>
    <row r="35" spans="1:4" x14ac:dyDescent="0.25">
      <c r="A35" s="1">
        <v>9</v>
      </c>
      <c r="B35" s="1">
        <v>1035.2056209517059</v>
      </c>
      <c r="C35" s="1">
        <v>-3.205620951705896</v>
      </c>
      <c r="D35" s="41">
        <v>-0.60560728516896123</v>
      </c>
    </row>
    <row r="36" spans="1:4" x14ac:dyDescent="0.25">
      <c r="A36" s="1">
        <v>10</v>
      </c>
      <c r="B36" s="1">
        <v>1023.7044069325807</v>
      </c>
      <c r="C36" s="1">
        <v>-8.7044069325806959</v>
      </c>
      <c r="D36" s="41">
        <v>-1.6444402912455498</v>
      </c>
    </row>
    <row r="37" spans="1:4" x14ac:dyDescent="0.25">
      <c r="A37" s="1">
        <v>11</v>
      </c>
      <c r="B37" s="1">
        <v>1063.8245329586623</v>
      </c>
      <c r="C37" s="1">
        <v>-2.8245329586623029</v>
      </c>
      <c r="D37" s="41">
        <v>-0.5336119780647941</v>
      </c>
    </row>
    <row r="38" spans="1:4" x14ac:dyDescent="0.25">
      <c r="A38" s="1">
        <v>12</v>
      </c>
      <c r="B38" s="1">
        <v>1074.8738339210147</v>
      </c>
      <c r="C38" s="1">
        <v>8.1261660789853067</v>
      </c>
      <c r="D38" s="41">
        <v>1.5351987811620411</v>
      </c>
    </row>
    <row r="39" spans="1:4" x14ac:dyDescent="0.25">
      <c r="A39" s="1">
        <v>13</v>
      </c>
      <c r="B39" s="1">
        <v>1030.7261022111966</v>
      </c>
      <c r="C39" s="1">
        <v>-2.7261022111965758</v>
      </c>
      <c r="D39" s="41">
        <v>-0.5150163990341079</v>
      </c>
    </row>
    <row r="40" spans="1:4" x14ac:dyDescent="0.25">
      <c r="A40" s="1">
        <v>14</v>
      </c>
      <c r="B40" s="1">
        <v>1043.0739083846288</v>
      </c>
      <c r="C40" s="1">
        <v>4.926091615371206</v>
      </c>
      <c r="D40" s="41">
        <v>0.93063934090241229</v>
      </c>
    </row>
    <row r="41" spans="1:4" x14ac:dyDescent="0.25">
      <c r="A41" s="1">
        <v>15</v>
      </c>
      <c r="B41" s="1">
        <v>1072.4398651017902</v>
      </c>
      <c r="C41" s="1">
        <v>-3.4398651017902466</v>
      </c>
      <c r="D41" s="41">
        <v>-0.64986079047619427</v>
      </c>
    </row>
    <row r="42" spans="1:4" x14ac:dyDescent="0.25">
      <c r="A42" s="1">
        <v>16</v>
      </c>
      <c r="B42" s="1">
        <v>1021.9888419124045</v>
      </c>
      <c r="C42" s="1">
        <v>-3.9888419124044958</v>
      </c>
      <c r="D42" s="41">
        <v>-0.75357372500761066</v>
      </c>
    </row>
    <row r="43" spans="1:4" x14ac:dyDescent="0.25">
      <c r="A43" s="1">
        <v>17</v>
      </c>
      <c r="B43" s="1">
        <v>1048.523147472702</v>
      </c>
      <c r="C43" s="1">
        <v>8.4768525272979787</v>
      </c>
      <c r="D43" s="41">
        <v>1.6014506153956438</v>
      </c>
    </row>
    <row r="44" spans="1:4" x14ac:dyDescent="0.25">
      <c r="A44" s="1">
        <v>18</v>
      </c>
      <c r="B44" s="1">
        <v>1062.000458637144</v>
      </c>
      <c r="C44" s="1">
        <v>-3.0004586371439927</v>
      </c>
      <c r="D44" s="41">
        <v>-0.56684793270257083</v>
      </c>
    </row>
    <row r="45" spans="1:4" x14ac:dyDescent="0.25">
      <c r="A45" s="1">
        <v>19</v>
      </c>
      <c r="B45" s="1">
        <v>1043.2214742113449</v>
      </c>
      <c r="C45" s="1">
        <v>-11.221474211344912</v>
      </c>
      <c r="D45" s="41">
        <v>-2.1199657211841161</v>
      </c>
    </row>
    <row r="46" spans="1:4" x14ac:dyDescent="0.25">
      <c r="A46" s="1">
        <v>20</v>
      </c>
      <c r="B46" s="1">
        <v>1052.460421288961</v>
      </c>
      <c r="C46" s="1">
        <v>5.5395787110389847</v>
      </c>
      <c r="D46" s="41">
        <v>1.0465395861562501</v>
      </c>
    </row>
    <row r="47" spans="1:4" x14ac:dyDescent="0.25">
      <c r="A47" s="1">
        <v>21</v>
      </c>
      <c r="B47" s="1">
        <v>1064.7793328318514</v>
      </c>
      <c r="C47" s="1">
        <v>-3.7793328318514341</v>
      </c>
      <c r="D47" s="41">
        <v>-0.71399317964573161</v>
      </c>
    </row>
    <row r="48" spans="1:4" x14ac:dyDescent="0.25">
      <c r="A48" s="1">
        <v>22</v>
      </c>
      <c r="B48" s="1">
        <v>972.94753489308562</v>
      </c>
      <c r="C48" s="1">
        <v>5.2465106914382886E-2</v>
      </c>
      <c r="D48" s="41">
        <v>9.9117305018892928E-3</v>
      </c>
    </row>
    <row r="49" spans="1:4" x14ac:dyDescent="0.25">
      <c r="A49" s="1">
        <v>23</v>
      </c>
      <c r="B49" s="1">
        <v>1020.8110648193962</v>
      </c>
      <c r="C49" s="1">
        <v>-0.81106481939616515</v>
      </c>
      <c r="D49" s="41">
        <v>-0.15322671356673551</v>
      </c>
    </row>
    <row r="50" spans="1:4" x14ac:dyDescent="0.25">
      <c r="A50" s="1">
        <v>24</v>
      </c>
      <c r="B50" s="1">
        <v>994.2931334904506</v>
      </c>
      <c r="C50" s="1">
        <v>-6.2931334904506002</v>
      </c>
      <c r="D50" s="41">
        <v>-1.1889014783015797</v>
      </c>
    </row>
    <row r="51" spans="1:4" x14ac:dyDescent="0.25">
      <c r="A51" s="1">
        <v>25</v>
      </c>
      <c r="B51" s="1">
        <v>1018.4131492854407</v>
      </c>
      <c r="C51" s="1">
        <v>-2.4131492854406815</v>
      </c>
      <c r="D51" s="41">
        <v>-0.45589319806680306</v>
      </c>
    </row>
    <row r="52" spans="1:4" x14ac:dyDescent="0.25">
      <c r="A52" s="1">
        <v>26</v>
      </c>
      <c r="B52" s="1">
        <v>1058.8510413959013</v>
      </c>
      <c r="C52" s="1">
        <v>-0.85104139590134764</v>
      </c>
      <c r="D52" s="41">
        <v>-0.16077910554706906</v>
      </c>
    </row>
    <row r="53" spans="1:4" x14ac:dyDescent="0.25">
      <c r="A53" s="1">
        <v>27</v>
      </c>
      <c r="B53" s="1">
        <v>983.55864323544733</v>
      </c>
      <c r="C53" s="1">
        <v>9.4413567645526655</v>
      </c>
      <c r="D53" s="41">
        <v>1.7836651695982957</v>
      </c>
    </row>
    <row r="54" spans="1:4" x14ac:dyDescent="0.25">
      <c r="A54" s="1">
        <v>28</v>
      </c>
      <c r="B54" s="1">
        <v>980.24198111357157</v>
      </c>
      <c r="C54" s="1">
        <v>-7.241981113571569</v>
      </c>
      <c r="D54" s="41">
        <v>-1.3681581782465682</v>
      </c>
    </row>
    <row r="55" spans="1:4" x14ac:dyDescent="0.25">
      <c r="A55" s="1">
        <v>29</v>
      </c>
      <c r="B55" s="1">
        <v>1012.4953213267827</v>
      </c>
      <c r="C55" s="1">
        <v>-1.4953213267826868</v>
      </c>
      <c r="D55" s="41">
        <v>-0.28249674643728601</v>
      </c>
    </row>
    <row r="56" spans="1:4" ht="15.75" thickBot="1" x14ac:dyDescent="0.3">
      <c r="A56" s="2">
        <v>30</v>
      </c>
      <c r="B56" s="2">
        <v>1041.2528373032155</v>
      </c>
      <c r="C56" s="2">
        <v>8.7471626967844713</v>
      </c>
      <c r="D56" s="42">
        <v>1.6525177285579662</v>
      </c>
    </row>
  </sheetData>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56"/>
  <sheetViews>
    <sheetView workbookViewId="0">
      <selection activeCell="D23" sqref="D23"/>
    </sheetView>
  </sheetViews>
  <sheetFormatPr defaultRowHeight="15" x14ac:dyDescent="0.25"/>
  <cols>
    <col min="1" max="1" width="22.140625" bestFit="1" customWidth="1"/>
    <col min="2" max="2" width="24.42578125" bestFit="1" customWidth="1"/>
    <col min="3" max="3" width="14.5703125" bestFit="1" customWidth="1"/>
    <col min="4" max="4" width="18.5703125" bestFit="1" customWidth="1"/>
    <col min="6" max="6" width="13.42578125" bestFit="1" customWidth="1"/>
    <col min="11" max="11" width="10.28515625" bestFit="1" customWidth="1"/>
  </cols>
  <sheetData>
    <row r="1" spans="1:9" x14ac:dyDescent="0.25">
      <c r="A1" t="s">
        <v>2</v>
      </c>
    </row>
    <row r="2" spans="1:9" ht="15.75" thickBot="1" x14ac:dyDescent="0.3"/>
    <row r="3" spans="1:9" x14ac:dyDescent="0.25">
      <c r="A3" s="4" t="s">
        <v>3</v>
      </c>
      <c r="B3" s="4"/>
    </row>
    <row r="4" spans="1:9" x14ac:dyDescent="0.25">
      <c r="A4" s="1" t="s">
        <v>4</v>
      </c>
      <c r="B4" s="1">
        <v>0.98513236669805182</v>
      </c>
    </row>
    <row r="5" spans="1:9" x14ac:dyDescent="0.25">
      <c r="A5" s="36" t="s">
        <v>5</v>
      </c>
      <c r="B5" s="36">
        <v>0.97048577991610485</v>
      </c>
    </row>
    <row r="6" spans="1:9" x14ac:dyDescent="0.25">
      <c r="A6" s="1" t="s">
        <v>6</v>
      </c>
      <c r="B6" s="1">
        <v>0.96708029298334774</v>
      </c>
    </row>
    <row r="7" spans="1:9" x14ac:dyDescent="0.25">
      <c r="A7" s="35" t="s">
        <v>7</v>
      </c>
      <c r="B7" s="35">
        <v>5.5902779549249351</v>
      </c>
    </row>
    <row r="8" spans="1:9" ht="15.75" thickBot="1" x14ac:dyDescent="0.3">
      <c r="A8" s="2" t="s">
        <v>8</v>
      </c>
      <c r="B8" s="2">
        <v>30</v>
      </c>
    </row>
    <row r="10" spans="1:9" ht="15.75" thickBot="1" x14ac:dyDescent="0.3">
      <c r="A10" t="s">
        <v>9</v>
      </c>
    </row>
    <row r="11" spans="1:9" x14ac:dyDescent="0.25">
      <c r="A11" s="3"/>
      <c r="B11" s="3" t="s">
        <v>14</v>
      </c>
      <c r="C11" s="3" t="s">
        <v>15</v>
      </c>
      <c r="D11" s="3" t="s">
        <v>16</v>
      </c>
      <c r="E11" s="3" t="s">
        <v>17</v>
      </c>
      <c r="F11" s="47" t="s">
        <v>18</v>
      </c>
    </row>
    <row r="12" spans="1:9" x14ac:dyDescent="0.25">
      <c r="A12" s="1" t="s">
        <v>10</v>
      </c>
      <c r="B12" s="1">
        <v>3</v>
      </c>
      <c r="C12" s="1">
        <v>26717.635268720354</v>
      </c>
      <c r="D12" s="1">
        <v>8905.8784229067842</v>
      </c>
      <c r="E12" s="1">
        <v>284.97709698459693</v>
      </c>
      <c r="F12" s="7">
        <v>5.3212648869244897E-20</v>
      </c>
    </row>
    <row r="13" spans="1:9" x14ac:dyDescent="0.25">
      <c r="A13" s="1" t="s">
        <v>11</v>
      </c>
      <c r="B13" s="1">
        <v>26</v>
      </c>
      <c r="C13" s="1">
        <v>812.5313979463125</v>
      </c>
      <c r="D13" s="1">
        <v>31.251207613319711</v>
      </c>
      <c r="E13" s="1"/>
      <c r="F13" s="1"/>
    </row>
    <row r="14" spans="1:9" ht="15.75" thickBot="1" x14ac:dyDescent="0.3">
      <c r="A14" s="2" t="s">
        <v>12</v>
      </c>
      <c r="B14" s="2">
        <v>29</v>
      </c>
      <c r="C14" s="2">
        <v>27530.166666666668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11"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c r="J17" s="49" t="s">
        <v>78</v>
      </c>
      <c r="K17" s="49" t="s">
        <v>77</v>
      </c>
    </row>
    <row r="18" spans="1:11" x14ac:dyDescent="0.25">
      <c r="A18" s="37" t="s">
        <v>68</v>
      </c>
      <c r="B18" s="37">
        <v>-2.3451385717993132</v>
      </c>
      <c r="C18" s="37">
        <v>0.33891777014615704</v>
      </c>
      <c r="D18" s="37">
        <v>-6.9194913290854618</v>
      </c>
      <c r="E18" s="37">
        <v>2.4001803703112881E-7</v>
      </c>
      <c r="F18" s="1">
        <v>-3.0417940256139375</v>
      </c>
      <c r="G18" s="1">
        <v>-1.6484831179846888</v>
      </c>
      <c r="H18" s="1">
        <v>-3.0417940256139375</v>
      </c>
      <c r="I18" s="1">
        <v>-1.6484831179846888</v>
      </c>
      <c r="J18" s="37">
        <v>0.05</v>
      </c>
      <c r="K18" s="49" t="str">
        <f>IF(E18&lt;$J$18,"Yes","No")</f>
        <v>Yes</v>
      </c>
    </row>
    <row r="19" spans="1:11" x14ac:dyDescent="0.25">
      <c r="A19" s="37" t="s">
        <v>69</v>
      </c>
      <c r="B19" s="37">
        <v>1.5739578105950942</v>
      </c>
      <c r="C19" s="37">
        <v>5.66467478100567E-2</v>
      </c>
      <c r="D19" s="37">
        <v>27.785492926668315</v>
      </c>
      <c r="E19" s="37">
        <v>7.3337851057642234E-21</v>
      </c>
      <c r="F19" s="1">
        <v>1.4575187528681439</v>
      </c>
      <c r="G19" s="1">
        <v>1.6903968683220445</v>
      </c>
      <c r="H19" s="1">
        <v>1.4575187528681439</v>
      </c>
      <c r="I19" s="1">
        <v>1.6903968683220445</v>
      </c>
      <c r="K19" s="49" t="str">
        <f t="shared" ref="K19:K20" si="0">IF(E19&lt;$J$18,"Yes","No")</f>
        <v>Yes</v>
      </c>
    </row>
    <row r="20" spans="1:11" ht="15.75" thickBot="1" x14ac:dyDescent="0.3">
      <c r="A20" s="48" t="s">
        <v>70</v>
      </c>
      <c r="B20" s="48">
        <v>-5.7233959238455227E-3</v>
      </c>
      <c r="C20" s="48">
        <v>1.2034640605217625E-2</v>
      </c>
      <c r="D20" s="48">
        <v>-0.47557680462548596</v>
      </c>
      <c r="E20" s="48">
        <v>0.63834734520265934</v>
      </c>
      <c r="F20" s="2">
        <v>-3.0460953971357237E-2</v>
      </c>
      <c r="G20" s="2">
        <v>1.901416212366619E-2</v>
      </c>
      <c r="H20" s="2">
        <v>-3.0460953971357237E-2</v>
      </c>
      <c r="I20" s="2">
        <v>1.901416212366619E-2</v>
      </c>
      <c r="K20" s="50" t="str">
        <f t="shared" si="0"/>
        <v>No</v>
      </c>
    </row>
    <row r="24" spans="1:11" x14ac:dyDescent="0.25">
      <c r="A24" t="s">
        <v>27</v>
      </c>
    </row>
    <row r="25" spans="1:11" ht="15.75" thickBot="1" x14ac:dyDescent="0.3"/>
    <row r="26" spans="1:11" x14ac:dyDescent="0.25">
      <c r="A26" s="3" t="s">
        <v>28</v>
      </c>
      <c r="B26" s="3" t="s">
        <v>71</v>
      </c>
      <c r="C26" s="3" t="s">
        <v>30</v>
      </c>
      <c r="D26" s="3" t="s">
        <v>31</v>
      </c>
      <c r="F26" s="43" t="s">
        <v>76</v>
      </c>
    </row>
    <row r="27" spans="1:11" x14ac:dyDescent="0.25">
      <c r="A27" s="1">
        <v>1</v>
      </c>
      <c r="B27" s="1">
        <v>1062.6631300970062</v>
      </c>
      <c r="C27" s="1">
        <v>2.3368699029938398</v>
      </c>
      <c r="D27" s="1">
        <v>0.44148246441677075</v>
      </c>
      <c r="F27" s="44">
        <f>SUMXMY2(D27:D55,D28:D56)/SUMSQ(D27:D56)</f>
        <v>2.2487557153693682</v>
      </c>
    </row>
    <row r="28" spans="1:11" x14ac:dyDescent="0.25">
      <c r="A28" s="1">
        <v>2</v>
      </c>
      <c r="B28" s="1">
        <v>984.50598287144919</v>
      </c>
      <c r="C28" s="1">
        <v>6.4940171285508086</v>
      </c>
      <c r="D28" s="1">
        <v>1.2268525013755931</v>
      </c>
    </row>
    <row r="29" spans="1:11" x14ac:dyDescent="0.25">
      <c r="A29" s="1">
        <v>3</v>
      </c>
      <c r="B29" s="1">
        <v>994.80528374656683</v>
      </c>
      <c r="C29" s="1">
        <v>2.194716253433171</v>
      </c>
      <c r="D29" s="1">
        <v>0.41462673596843896</v>
      </c>
    </row>
    <row r="30" spans="1:11" x14ac:dyDescent="0.25">
      <c r="A30" s="1">
        <v>4</v>
      </c>
      <c r="B30" s="1">
        <v>1000.5573684446443</v>
      </c>
      <c r="C30" s="1">
        <v>2.4426315553556606</v>
      </c>
      <c r="D30" s="1">
        <v>0.46146300114483929</v>
      </c>
    </row>
    <row r="31" spans="1:11" x14ac:dyDescent="0.25">
      <c r="A31" s="1">
        <v>5</v>
      </c>
      <c r="B31" s="1">
        <v>1034.8410365223056</v>
      </c>
      <c r="C31" s="1">
        <v>1.1589634776944422</v>
      </c>
      <c r="D31" s="1">
        <v>0.21895187731506432</v>
      </c>
    </row>
    <row r="32" spans="1:11" x14ac:dyDescent="0.25">
      <c r="A32" s="1">
        <v>6</v>
      </c>
      <c r="B32" s="1">
        <v>1049.0397547259006</v>
      </c>
      <c r="C32" s="1">
        <v>-1.0397547259005933</v>
      </c>
      <c r="D32" s="1">
        <v>-0.19643090879449268</v>
      </c>
    </row>
    <row r="33" spans="1:4" x14ac:dyDescent="0.25">
      <c r="A33" s="1">
        <v>7</v>
      </c>
      <c r="B33" s="1">
        <v>1008.3896025922982</v>
      </c>
      <c r="C33" s="1">
        <v>3.6103974077018393</v>
      </c>
      <c r="D33" s="1">
        <v>0.68207782685467289</v>
      </c>
    </row>
    <row r="34" spans="1:4" x14ac:dyDescent="0.25">
      <c r="A34" s="1">
        <v>8</v>
      </c>
      <c r="B34" s="1">
        <v>990.511187320555</v>
      </c>
      <c r="C34" s="1">
        <v>-0.51118732055499549</v>
      </c>
      <c r="D34" s="1">
        <v>-9.6573727860544953E-2</v>
      </c>
    </row>
    <row r="35" spans="1:4" x14ac:dyDescent="0.25">
      <c r="A35" s="1">
        <v>9</v>
      </c>
      <c r="B35" s="1">
        <v>1035.2056209517059</v>
      </c>
      <c r="C35" s="1">
        <v>-3.205620951705896</v>
      </c>
      <c r="D35" s="1">
        <v>-0.60560728516896123</v>
      </c>
    </row>
    <row r="36" spans="1:4" x14ac:dyDescent="0.25">
      <c r="A36" s="1">
        <v>10</v>
      </c>
      <c r="B36" s="1">
        <v>1023.7044069325807</v>
      </c>
      <c r="C36" s="1">
        <v>-8.7044069325806959</v>
      </c>
      <c r="D36" s="1">
        <v>-1.6444402912455498</v>
      </c>
    </row>
    <row r="37" spans="1:4" x14ac:dyDescent="0.25">
      <c r="A37" s="1">
        <v>11</v>
      </c>
      <c r="B37" s="1">
        <v>1063.8245329586623</v>
      </c>
      <c r="C37" s="1">
        <v>-2.8245329586623029</v>
      </c>
      <c r="D37" s="1">
        <v>-0.5336119780647941</v>
      </c>
    </row>
    <row r="38" spans="1:4" x14ac:dyDescent="0.25">
      <c r="A38" s="1">
        <v>12</v>
      </c>
      <c r="B38" s="1">
        <v>1074.8738339210147</v>
      </c>
      <c r="C38" s="1">
        <v>8.1261660789853067</v>
      </c>
      <c r="D38" s="1">
        <v>1.5351987811620411</v>
      </c>
    </row>
    <row r="39" spans="1:4" x14ac:dyDescent="0.25">
      <c r="A39" s="1">
        <v>13</v>
      </c>
      <c r="B39" s="1">
        <v>1030.7261022111966</v>
      </c>
      <c r="C39" s="1">
        <v>-2.7261022111965758</v>
      </c>
      <c r="D39" s="1">
        <v>-0.5150163990341079</v>
      </c>
    </row>
    <row r="40" spans="1:4" x14ac:dyDescent="0.25">
      <c r="A40" s="1">
        <v>14</v>
      </c>
      <c r="B40" s="1">
        <v>1043.0739083846288</v>
      </c>
      <c r="C40" s="1">
        <v>4.926091615371206</v>
      </c>
      <c r="D40" s="1">
        <v>0.93063934090241229</v>
      </c>
    </row>
    <row r="41" spans="1:4" x14ac:dyDescent="0.25">
      <c r="A41" s="1">
        <v>15</v>
      </c>
      <c r="B41" s="1">
        <v>1072.4398651017902</v>
      </c>
      <c r="C41" s="1">
        <v>-3.4398651017902466</v>
      </c>
      <c r="D41" s="1">
        <v>-0.64986079047619427</v>
      </c>
    </row>
    <row r="42" spans="1:4" x14ac:dyDescent="0.25">
      <c r="A42" s="1">
        <v>16</v>
      </c>
      <c r="B42" s="1">
        <v>1021.9888419124045</v>
      </c>
      <c r="C42" s="1">
        <v>-3.9888419124044958</v>
      </c>
      <c r="D42" s="1">
        <v>-0.75357372500761066</v>
      </c>
    </row>
    <row r="43" spans="1:4" x14ac:dyDescent="0.25">
      <c r="A43" s="1">
        <v>17</v>
      </c>
      <c r="B43" s="1">
        <v>1048.523147472702</v>
      </c>
      <c r="C43" s="1">
        <v>8.4768525272979787</v>
      </c>
      <c r="D43" s="1">
        <v>1.6014506153956438</v>
      </c>
    </row>
    <row r="44" spans="1:4" x14ac:dyDescent="0.25">
      <c r="A44" s="1">
        <v>18</v>
      </c>
      <c r="B44" s="1">
        <v>1062.000458637144</v>
      </c>
      <c r="C44" s="1">
        <v>-3.0004586371439927</v>
      </c>
      <c r="D44" s="1">
        <v>-0.56684793270257083</v>
      </c>
    </row>
    <row r="45" spans="1:4" x14ac:dyDescent="0.25">
      <c r="A45" s="1">
        <v>19</v>
      </c>
      <c r="B45" s="1">
        <v>1043.2214742113449</v>
      </c>
      <c r="C45" s="1">
        <v>-11.221474211344912</v>
      </c>
      <c r="D45" s="1">
        <v>-2.1199657211841161</v>
      </c>
    </row>
    <row r="46" spans="1:4" x14ac:dyDescent="0.25">
      <c r="A46" s="1">
        <v>20</v>
      </c>
      <c r="B46" s="1">
        <v>1052.460421288961</v>
      </c>
      <c r="C46" s="1">
        <v>5.5395787110389847</v>
      </c>
      <c r="D46" s="1">
        <v>1.0465395861562501</v>
      </c>
    </row>
    <row r="47" spans="1:4" x14ac:dyDescent="0.25">
      <c r="A47" s="1">
        <v>21</v>
      </c>
      <c r="B47" s="1">
        <v>1064.7793328318514</v>
      </c>
      <c r="C47" s="1">
        <v>-3.7793328318514341</v>
      </c>
      <c r="D47" s="1">
        <v>-0.71399317964573161</v>
      </c>
    </row>
    <row r="48" spans="1:4" x14ac:dyDescent="0.25">
      <c r="A48" s="1">
        <v>22</v>
      </c>
      <c r="B48" s="1">
        <v>972.94753489308562</v>
      </c>
      <c r="C48" s="1">
        <v>5.2465106914382886E-2</v>
      </c>
      <c r="D48" s="1">
        <v>9.9117305018892928E-3</v>
      </c>
    </row>
    <row r="49" spans="1:4" x14ac:dyDescent="0.25">
      <c r="A49" s="1">
        <v>23</v>
      </c>
      <c r="B49" s="1">
        <v>1020.8110648193962</v>
      </c>
      <c r="C49" s="1">
        <v>-0.81106481939616515</v>
      </c>
      <c r="D49" s="1">
        <v>-0.15322671356673551</v>
      </c>
    </row>
    <row r="50" spans="1:4" x14ac:dyDescent="0.25">
      <c r="A50" s="1">
        <v>24</v>
      </c>
      <c r="B50" s="1">
        <v>994.2931334904506</v>
      </c>
      <c r="C50" s="1">
        <v>-6.2931334904506002</v>
      </c>
      <c r="D50" s="1">
        <v>-1.1889014783015797</v>
      </c>
    </row>
    <row r="51" spans="1:4" x14ac:dyDescent="0.25">
      <c r="A51" s="1">
        <v>25</v>
      </c>
      <c r="B51" s="1">
        <v>1018.4131492854407</v>
      </c>
      <c r="C51" s="1">
        <v>-2.4131492854406815</v>
      </c>
      <c r="D51" s="1">
        <v>-0.45589319806680306</v>
      </c>
    </row>
    <row r="52" spans="1:4" x14ac:dyDescent="0.25">
      <c r="A52" s="1">
        <v>26</v>
      </c>
      <c r="B52" s="1">
        <v>1058.8510413959013</v>
      </c>
      <c r="C52" s="1">
        <v>-0.85104139590134764</v>
      </c>
      <c r="D52" s="1">
        <v>-0.16077910554706906</v>
      </c>
    </row>
    <row r="53" spans="1:4" x14ac:dyDescent="0.25">
      <c r="A53" s="1">
        <v>27</v>
      </c>
      <c r="B53" s="1">
        <v>983.55864323544733</v>
      </c>
      <c r="C53" s="1">
        <v>9.4413567645526655</v>
      </c>
      <c r="D53" s="1">
        <v>1.7836651695982957</v>
      </c>
    </row>
    <row r="54" spans="1:4" x14ac:dyDescent="0.25">
      <c r="A54" s="1">
        <v>28</v>
      </c>
      <c r="B54" s="1">
        <v>980.24198111357157</v>
      </c>
      <c r="C54" s="1">
        <v>-7.241981113571569</v>
      </c>
      <c r="D54" s="1">
        <v>-1.3681581782465682</v>
      </c>
    </row>
    <row r="55" spans="1:4" x14ac:dyDescent="0.25">
      <c r="A55" s="1">
        <v>29</v>
      </c>
      <c r="B55" s="1">
        <v>1012.4953213267827</v>
      </c>
      <c r="C55" s="1">
        <v>-1.4953213267826868</v>
      </c>
      <c r="D55" s="1">
        <v>-0.28249674643728601</v>
      </c>
    </row>
    <row r="56" spans="1:4" ht="15.75" thickBot="1" x14ac:dyDescent="0.3">
      <c r="A56" s="2">
        <v>30</v>
      </c>
      <c r="B56" s="2">
        <v>1041.2528373032155</v>
      </c>
      <c r="C56" s="2">
        <v>8.7471626967844713</v>
      </c>
      <c r="D56" s="2">
        <v>1.6525177285579662</v>
      </c>
    </row>
  </sheetData>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rgb="FFFF0000"/>
  </sheetPr>
  <dimension ref="A1:G25"/>
  <sheetViews>
    <sheetView topLeftCell="B1" workbookViewId="0">
      <selection activeCell="R11" sqref="R11"/>
    </sheetView>
  </sheetViews>
  <sheetFormatPr defaultRowHeight="15" x14ac:dyDescent="0.25"/>
  <cols>
    <col min="1" max="1" width="0" hidden="1" customWidth="1"/>
    <col min="2" max="5" width="12" bestFit="1" customWidth="1"/>
  </cols>
  <sheetData>
    <row r="1" spans="1:7" x14ac:dyDescent="0.25">
      <c r="A1" s="6" t="s">
        <v>66</v>
      </c>
      <c r="B1" s="6" t="s">
        <v>52</v>
      </c>
      <c r="C1" s="6" t="s">
        <v>60</v>
      </c>
      <c r="D1" s="6" t="s">
        <v>61</v>
      </c>
      <c r="E1" s="6" t="s">
        <v>62</v>
      </c>
      <c r="F1" s="63" t="s">
        <v>97</v>
      </c>
      <c r="G1" s="63" t="s">
        <v>98</v>
      </c>
    </row>
    <row r="2" spans="1:7" x14ac:dyDescent="0.25">
      <c r="A2">
        <v>2010</v>
      </c>
      <c r="B2">
        <v>5.3657344762899921</v>
      </c>
      <c r="C2">
        <v>7.5326236187887883</v>
      </c>
      <c r="D2">
        <v>8.1089241559753393</v>
      </c>
      <c r="E2">
        <v>4.4426512564903167</v>
      </c>
      <c r="F2">
        <f>IF(A2=2011,1,0)</f>
        <v>0</v>
      </c>
      <c r="G2">
        <f>IF(A2=2012,1,0)</f>
        <v>0</v>
      </c>
    </row>
    <row r="3" spans="1:7" x14ac:dyDescent="0.25">
      <c r="A3">
        <v>2011</v>
      </c>
      <c r="B3">
        <v>5.0779551467084012</v>
      </c>
      <c r="C3">
        <v>7.6787889981991535</v>
      </c>
      <c r="D3">
        <v>8.6215532067404794</v>
      </c>
      <c r="E3">
        <v>4.3820266346738812</v>
      </c>
      <c r="F3">
        <f t="shared" ref="F3:F25" si="0">IF(A3=2011,1,0)</f>
        <v>1</v>
      </c>
      <c r="G3">
        <f t="shared" ref="G3:G25" si="1">IF(A3=2012,1,0)</f>
        <v>0</v>
      </c>
    </row>
    <row r="4" spans="1:7" x14ac:dyDescent="0.25">
      <c r="A4">
        <v>2012</v>
      </c>
      <c r="B4">
        <v>4.6983691696517118</v>
      </c>
      <c r="C4">
        <v>7.6764736463891561</v>
      </c>
      <c r="D4">
        <v>8.5796044515376337</v>
      </c>
      <c r="E4">
        <v>4.5108595065168497</v>
      </c>
      <c r="F4">
        <f t="shared" si="0"/>
        <v>0</v>
      </c>
      <c r="G4">
        <f t="shared" si="1"/>
        <v>1</v>
      </c>
    </row>
    <row r="5" spans="1:7" x14ac:dyDescent="0.25">
      <c r="A5">
        <v>2010</v>
      </c>
      <c r="B5">
        <v>5.2656873973966656</v>
      </c>
      <c r="C5">
        <v>7.5256399750415355</v>
      </c>
      <c r="D5">
        <v>8.264620829411216</v>
      </c>
      <c r="E5">
        <v>4.3820266346738812</v>
      </c>
      <c r="F5">
        <f t="shared" si="0"/>
        <v>0</v>
      </c>
      <c r="G5">
        <f t="shared" si="1"/>
        <v>0</v>
      </c>
    </row>
    <row r="6" spans="1:7" x14ac:dyDescent="0.25">
      <c r="A6">
        <v>2011</v>
      </c>
      <c r="B6">
        <v>5.1664523016769586</v>
      </c>
      <c r="C6">
        <v>7.6893711075296904</v>
      </c>
      <c r="D6">
        <v>8.4536142097733666</v>
      </c>
      <c r="E6">
        <v>4.3820266346738812</v>
      </c>
      <c r="F6">
        <f t="shared" si="0"/>
        <v>1</v>
      </c>
      <c r="G6">
        <f t="shared" si="1"/>
        <v>0</v>
      </c>
    </row>
    <row r="7" spans="1:7" x14ac:dyDescent="0.25">
      <c r="A7">
        <v>2012</v>
      </c>
      <c r="B7">
        <v>4.6543226946241543</v>
      </c>
      <c r="C7">
        <v>7.6511201757027001</v>
      </c>
      <c r="D7">
        <v>8.5235727983802771</v>
      </c>
      <c r="E7">
        <v>4.3820266346738812</v>
      </c>
      <c r="F7">
        <f t="shared" si="0"/>
        <v>0</v>
      </c>
      <c r="G7">
        <f t="shared" si="1"/>
        <v>1</v>
      </c>
    </row>
    <row r="8" spans="1:7" x14ac:dyDescent="0.25">
      <c r="A8">
        <v>2010</v>
      </c>
      <c r="B8">
        <v>5.3507592867764666</v>
      </c>
      <c r="C8">
        <v>7.5564279694402527</v>
      </c>
      <c r="D8">
        <v>8.660254034256889</v>
      </c>
      <c r="E8">
        <v>4.5325994931532563</v>
      </c>
      <c r="F8">
        <f t="shared" si="0"/>
        <v>0</v>
      </c>
      <c r="G8">
        <f t="shared" si="1"/>
        <v>0</v>
      </c>
    </row>
    <row r="9" spans="1:7" x14ac:dyDescent="0.25">
      <c r="A9">
        <v>2011</v>
      </c>
      <c r="B9">
        <v>4.9718848580255646</v>
      </c>
      <c r="C9">
        <v>7.5267175613527062</v>
      </c>
      <c r="D9">
        <v>8.2236271758054826</v>
      </c>
      <c r="E9">
        <v>4.4308167988433134</v>
      </c>
      <c r="F9">
        <f t="shared" si="0"/>
        <v>1</v>
      </c>
      <c r="G9">
        <f t="shared" si="1"/>
        <v>0</v>
      </c>
    </row>
    <row r="10" spans="1:7" x14ac:dyDescent="0.25">
      <c r="A10">
        <v>2012</v>
      </c>
      <c r="B10">
        <v>4.5197524288564868</v>
      </c>
      <c r="C10">
        <v>7.5299433706015888</v>
      </c>
      <c r="D10">
        <v>8.6625049225762911</v>
      </c>
      <c r="E10">
        <v>4.4426512564903167</v>
      </c>
      <c r="F10">
        <f t="shared" si="0"/>
        <v>0</v>
      </c>
      <c r="G10">
        <f t="shared" si="1"/>
        <v>1</v>
      </c>
    </row>
    <row r="11" spans="1:7" x14ac:dyDescent="0.25">
      <c r="A11">
        <v>2012</v>
      </c>
      <c r="B11">
        <v>4.4690146049663557</v>
      </c>
      <c r="C11">
        <v>7.5766097669730375</v>
      </c>
      <c r="D11">
        <v>8.6168575145291832</v>
      </c>
      <c r="E11">
        <v>4.5951198501345898</v>
      </c>
      <c r="F11">
        <f t="shared" si="0"/>
        <v>0</v>
      </c>
      <c r="G11">
        <f t="shared" si="1"/>
        <v>1</v>
      </c>
    </row>
    <row r="12" spans="1:7" x14ac:dyDescent="0.25">
      <c r="A12">
        <v>2011</v>
      </c>
      <c r="B12">
        <v>4.9162559557695023</v>
      </c>
      <c r="C12">
        <v>7.6143121464519998</v>
      </c>
      <c r="D12">
        <v>8.1137260859707467</v>
      </c>
      <c r="E12">
        <v>4.4886363697321396</v>
      </c>
      <c r="F12">
        <f t="shared" si="0"/>
        <v>1</v>
      </c>
      <c r="G12">
        <f t="shared" si="1"/>
        <v>0</v>
      </c>
    </row>
    <row r="13" spans="1:7" x14ac:dyDescent="0.25">
      <c r="A13">
        <v>2010</v>
      </c>
      <c r="B13">
        <v>5.421454998721833</v>
      </c>
      <c r="C13">
        <v>7.508238774678663</v>
      </c>
      <c r="D13">
        <v>8.5656023306239248</v>
      </c>
      <c r="E13">
        <v>4.5538768916005408</v>
      </c>
      <c r="F13">
        <f t="shared" si="0"/>
        <v>0</v>
      </c>
      <c r="G13">
        <f t="shared" si="1"/>
        <v>0</v>
      </c>
    </row>
    <row r="14" spans="1:7" x14ac:dyDescent="0.25">
      <c r="A14">
        <v>2010</v>
      </c>
      <c r="B14">
        <v>5.551282410937648</v>
      </c>
      <c r="C14">
        <v>7.6553906448261522</v>
      </c>
      <c r="D14">
        <v>8.1922937311476396</v>
      </c>
      <c r="E14">
        <v>4.5217885770490405</v>
      </c>
      <c r="F14">
        <f t="shared" si="0"/>
        <v>0</v>
      </c>
      <c r="G14">
        <f t="shared" si="1"/>
        <v>0</v>
      </c>
    </row>
    <row r="15" spans="1:7" x14ac:dyDescent="0.25">
      <c r="A15">
        <v>2011</v>
      </c>
      <c r="B15">
        <v>5.1079503230008143</v>
      </c>
      <c r="C15">
        <v>7.5331588074555631</v>
      </c>
      <c r="D15">
        <v>8.5760279771371302</v>
      </c>
      <c r="E15">
        <v>4.4188406077965983</v>
      </c>
      <c r="F15">
        <f t="shared" si="0"/>
        <v>1</v>
      </c>
      <c r="G15">
        <f t="shared" si="1"/>
        <v>0</v>
      </c>
    </row>
    <row r="16" spans="1:7" x14ac:dyDescent="0.25">
      <c r="A16">
        <v>2012</v>
      </c>
      <c r="B16">
        <v>4.4322918103273299</v>
      </c>
      <c r="C16">
        <v>7.5427435453685501</v>
      </c>
      <c r="D16">
        <v>8.398860004454372</v>
      </c>
      <c r="E16">
        <v>4.6051701859880918</v>
      </c>
      <c r="F16">
        <f t="shared" si="0"/>
        <v>0</v>
      </c>
      <c r="G16">
        <f t="shared" si="1"/>
        <v>1</v>
      </c>
    </row>
    <row r="17" spans="1:7" x14ac:dyDescent="0.25">
      <c r="A17">
        <v>2011</v>
      </c>
      <c r="B17">
        <v>5.0754712767513332</v>
      </c>
      <c r="C17">
        <v>7.5862963071527201</v>
      </c>
      <c r="D17">
        <v>8.6532962744085786</v>
      </c>
      <c r="E17">
        <v>4.5849674786705723</v>
      </c>
      <c r="F17">
        <f t="shared" si="0"/>
        <v>1</v>
      </c>
      <c r="G17">
        <f t="shared" si="1"/>
        <v>0</v>
      </c>
    </row>
    <row r="18" spans="1:7" x14ac:dyDescent="0.25">
      <c r="A18">
        <v>2012</v>
      </c>
      <c r="B18">
        <v>4.5349087993649064</v>
      </c>
      <c r="C18">
        <v>7.498315870766981</v>
      </c>
      <c r="D18">
        <v>8.6471682678379835</v>
      </c>
      <c r="E18">
        <v>4.6051701859880918</v>
      </c>
      <c r="F18">
        <f t="shared" si="0"/>
        <v>0</v>
      </c>
      <c r="G18">
        <f t="shared" si="1"/>
        <v>1</v>
      </c>
    </row>
    <row r="19" spans="1:7" x14ac:dyDescent="0.25">
      <c r="A19">
        <v>2010</v>
      </c>
      <c r="B19">
        <v>5.2979393460252444</v>
      </c>
      <c r="C19">
        <v>7.5021864866029242</v>
      </c>
      <c r="D19">
        <v>8.513787398281405</v>
      </c>
      <c r="E19">
        <v>4.4773368144782069</v>
      </c>
      <c r="F19">
        <f t="shared" si="0"/>
        <v>0</v>
      </c>
      <c r="G19">
        <f t="shared" si="1"/>
        <v>0</v>
      </c>
    </row>
    <row r="20" spans="1:7" x14ac:dyDescent="0.25">
      <c r="A20">
        <v>2011</v>
      </c>
      <c r="B20">
        <v>4.9402374803909606</v>
      </c>
      <c r="C20">
        <v>7.5548585210406758</v>
      </c>
      <c r="D20">
        <v>8.478660241699453</v>
      </c>
      <c r="E20">
        <v>4.5747109785033828</v>
      </c>
      <c r="F20">
        <f t="shared" si="0"/>
        <v>1</v>
      </c>
      <c r="G20">
        <f t="shared" si="1"/>
        <v>0</v>
      </c>
    </row>
    <row r="21" spans="1:7" x14ac:dyDescent="0.25">
      <c r="A21">
        <v>2011</v>
      </c>
      <c r="B21">
        <v>5.0369198999189742</v>
      </c>
      <c r="C21">
        <v>7.57095858316901</v>
      </c>
      <c r="D21">
        <v>8.6527724856580601</v>
      </c>
      <c r="E21">
        <v>4.4308167988433134</v>
      </c>
      <c r="F21">
        <f t="shared" si="0"/>
        <v>1</v>
      </c>
      <c r="G21">
        <f t="shared" si="1"/>
        <v>0</v>
      </c>
    </row>
    <row r="22" spans="1:7" x14ac:dyDescent="0.25">
      <c r="A22">
        <v>2010</v>
      </c>
      <c r="B22">
        <v>5.4371201120736918</v>
      </c>
      <c r="C22">
        <v>7.6736881292677301</v>
      </c>
      <c r="D22">
        <v>8.1650792588050685</v>
      </c>
      <c r="E22">
        <v>4.4188406077965983</v>
      </c>
      <c r="F22">
        <f t="shared" si="0"/>
        <v>0</v>
      </c>
      <c r="G22">
        <f t="shared" si="1"/>
        <v>0</v>
      </c>
    </row>
    <row r="23" spans="1:7" x14ac:dyDescent="0.25">
      <c r="A23">
        <v>2012</v>
      </c>
      <c r="B23">
        <v>4.4237139123278348</v>
      </c>
      <c r="C23">
        <v>7.5342283262740892</v>
      </c>
      <c r="D23">
        <v>8.6573028994008823</v>
      </c>
      <c r="E23">
        <v>4.4543472962535073</v>
      </c>
      <c r="F23">
        <f t="shared" si="0"/>
        <v>0</v>
      </c>
      <c r="G23">
        <f t="shared" si="1"/>
        <v>1</v>
      </c>
    </row>
    <row r="24" spans="1:7" x14ac:dyDescent="0.25">
      <c r="A24">
        <v>2011</v>
      </c>
      <c r="B24">
        <v>5.0212528750282779</v>
      </c>
      <c r="C24">
        <v>7.580189417944541</v>
      </c>
      <c r="D24">
        <v>8.5475283912123103</v>
      </c>
      <c r="E24">
        <v>4.3820266346738812</v>
      </c>
      <c r="F24">
        <f t="shared" si="0"/>
        <v>1</v>
      </c>
      <c r="G24">
        <f t="shared" si="1"/>
        <v>0</v>
      </c>
    </row>
    <row r="25" spans="1:7" x14ac:dyDescent="0.25">
      <c r="A25">
        <v>2010</v>
      </c>
      <c r="B25">
        <v>5.4510036322757909</v>
      </c>
      <c r="C25">
        <v>7.5688956634069955</v>
      </c>
      <c r="D25">
        <v>8.6882852662586441</v>
      </c>
      <c r="E25">
        <v>4.4886363697321396</v>
      </c>
      <c r="F25">
        <f t="shared" si="0"/>
        <v>0</v>
      </c>
      <c r="G25">
        <f t="shared" si="1"/>
        <v>0</v>
      </c>
    </row>
  </sheetData>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I56"/>
  <sheetViews>
    <sheetView topLeftCell="A26" workbookViewId="0">
      <selection activeCell="G40" sqref="G40"/>
    </sheetView>
  </sheetViews>
  <sheetFormatPr defaultRowHeight="15" x14ac:dyDescent="0.25"/>
  <cols>
    <col min="1" max="1" width="22.140625" bestFit="1" customWidth="1"/>
    <col min="2" max="2" width="24.42578125" bestFit="1" customWidth="1"/>
    <col min="3" max="3" width="14.5703125" bestFit="1" customWidth="1"/>
    <col min="4" max="4" width="18.5703125" bestFit="1" customWidth="1"/>
  </cols>
  <sheetData>
    <row r="1" spans="1:8" x14ac:dyDescent="0.25">
      <c r="A1" t="s">
        <v>2</v>
      </c>
    </row>
    <row r="2" spans="1:8" ht="15.75" thickBot="1" x14ac:dyDescent="0.3"/>
    <row r="3" spans="1:8" x14ac:dyDescent="0.25">
      <c r="A3" s="4" t="s">
        <v>3</v>
      </c>
      <c r="B3" s="4"/>
    </row>
    <row r="4" spans="1:8" x14ac:dyDescent="0.25">
      <c r="A4" s="1" t="s">
        <v>4</v>
      </c>
      <c r="B4" s="1">
        <v>0.98513236669805182</v>
      </c>
    </row>
    <row r="5" spans="1:8" x14ac:dyDescent="0.25">
      <c r="A5" s="1" t="s">
        <v>5</v>
      </c>
      <c r="B5" s="1">
        <v>0.97048577991610485</v>
      </c>
    </row>
    <row r="6" spans="1:8" x14ac:dyDescent="0.25">
      <c r="A6" s="1" t="s">
        <v>6</v>
      </c>
      <c r="B6" s="1">
        <v>0.96708029298334774</v>
      </c>
    </row>
    <row r="7" spans="1:8" x14ac:dyDescent="0.25">
      <c r="A7" s="1" t="s">
        <v>7</v>
      </c>
      <c r="B7" s="1">
        <v>5.5902779549249351</v>
      </c>
    </row>
    <row r="8" spans="1:8" ht="15.75" thickBot="1" x14ac:dyDescent="0.3">
      <c r="A8" s="2" t="s">
        <v>8</v>
      </c>
      <c r="B8" s="2">
        <v>30</v>
      </c>
    </row>
    <row r="10" spans="1:8" ht="15.75" thickBot="1" x14ac:dyDescent="0.3">
      <c r="A10" t="s">
        <v>9</v>
      </c>
    </row>
    <row r="11" spans="1:8" x14ac:dyDescent="0.25">
      <c r="A11" s="3"/>
      <c r="B11" s="3" t="s">
        <v>14</v>
      </c>
      <c r="C11" s="3" t="s">
        <v>15</v>
      </c>
      <c r="D11" s="3" t="s">
        <v>16</v>
      </c>
      <c r="E11" s="3" t="s">
        <v>17</v>
      </c>
      <c r="F11" s="3" t="s">
        <v>18</v>
      </c>
    </row>
    <row r="12" spans="1:8" x14ac:dyDescent="0.25">
      <c r="A12" s="1" t="s">
        <v>10</v>
      </c>
      <c r="B12" s="1">
        <v>3</v>
      </c>
      <c r="C12" s="1">
        <v>26717.635268720354</v>
      </c>
      <c r="D12" s="1">
        <v>8905.8784229067842</v>
      </c>
      <c r="E12" s="1">
        <v>284.97709698459693</v>
      </c>
      <c r="F12" s="1">
        <v>5.3212648869244897E-20</v>
      </c>
    </row>
    <row r="13" spans="1:8" x14ac:dyDescent="0.25">
      <c r="A13" s="1" t="s">
        <v>11</v>
      </c>
      <c r="B13" s="1">
        <v>26</v>
      </c>
      <c r="C13" s="1">
        <v>812.5313979463125</v>
      </c>
      <c r="D13" s="1">
        <v>31.251207613319711</v>
      </c>
      <c r="E13" s="1"/>
      <c r="F13" s="1"/>
    </row>
    <row r="14" spans="1:8" ht="15.75" thickBot="1" x14ac:dyDescent="0.3">
      <c r="A14" s="2" t="s">
        <v>12</v>
      </c>
      <c r="B14" s="2">
        <v>29</v>
      </c>
      <c r="C14" s="2">
        <v>27530.166666666668</v>
      </c>
      <c r="D14" s="2"/>
      <c r="E14" s="2"/>
      <c r="F14" s="2"/>
    </row>
    <row r="15" spans="1:8" ht="15.75" thickBot="1" x14ac:dyDescent="0.3"/>
    <row r="16" spans="1:8" x14ac:dyDescent="0.25">
      <c r="A16" s="3"/>
      <c r="B16" s="3" t="s">
        <v>19</v>
      </c>
      <c r="C16" s="3" t="s">
        <v>7</v>
      </c>
      <c r="D16" s="3" t="s">
        <v>20</v>
      </c>
      <c r="E16" s="3" t="s">
        <v>21</v>
      </c>
      <c r="F16" s="3" t="s">
        <v>22</v>
      </c>
      <c r="G16" s="3" t="s">
        <v>23</v>
      </c>
      <c r="H16" s="3" t="s">
        <v>24</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1" t="s">
        <v>68</v>
      </c>
      <c r="B18" s="1">
        <v>-2.3451385717993132</v>
      </c>
      <c r="C18" s="1">
        <v>0.33891777014615704</v>
      </c>
      <c r="D18" s="1">
        <v>-6.9194913290854618</v>
      </c>
      <c r="E18" s="1">
        <v>2.4001803703112881E-7</v>
      </c>
      <c r="F18" s="1">
        <v>-3.0417940256139375</v>
      </c>
      <c r="G18" s="1">
        <v>-1.6484831179846888</v>
      </c>
      <c r="H18" s="1">
        <v>-3.0417940256139375</v>
      </c>
      <c r="I18" s="1">
        <v>-1.6484831179846888</v>
      </c>
    </row>
    <row r="19" spans="1:9" x14ac:dyDescent="0.25">
      <c r="A19" s="1" t="s">
        <v>69</v>
      </c>
      <c r="B19" s="1">
        <v>1.5739578105950942</v>
      </c>
      <c r="C19" s="1">
        <v>5.66467478100567E-2</v>
      </c>
      <c r="D19" s="1">
        <v>27.785492926668315</v>
      </c>
      <c r="E19" s="1">
        <v>7.3337851057642234E-21</v>
      </c>
      <c r="F19" s="1">
        <v>1.4575187528681439</v>
      </c>
      <c r="G19" s="1">
        <v>1.6903968683220445</v>
      </c>
      <c r="H19" s="1">
        <v>1.4575187528681439</v>
      </c>
      <c r="I19" s="1">
        <v>1.6903968683220445</v>
      </c>
    </row>
    <row r="20" spans="1:9" ht="15.75" thickBot="1" x14ac:dyDescent="0.3">
      <c r="A20" s="2" t="s">
        <v>70</v>
      </c>
      <c r="B20" s="2">
        <v>-5.7233959238455227E-3</v>
      </c>
      <c r="C20" s="2">
        <v>1.2034640605217625E-2</v>
      </c>
      <c r="D20" s="2">
        <v>-0.47557680462548596</v>
      </c>
      <c r="E20" s="2">
        <v>0.63834734520265934</v>
      </c>
      <c r="F20" s="2">
        <v>-3.0460953971357237E-2</v>
      </c>
      <c r="G20" s="2">
        <v>1.901416212366619E-2</v>
      </c>
      <c r="H20" s="2">
        <v>-3.0460953971357237E-2</v>
      </c>
      <c r="I20" s="2">
        <v>1.901416212366619E-2</v>
      </c>
    </row>
    <row r="24" spans="1:9" x14ac:dyDescent="0.25">
      <c r="A24" t="s">
        <v>27</v>
      </c>
    </row>
    <row r="25" spans="1:9" ht="15.75" thickBot="1" x14ac:dyDescent="0.3"/>
    <row r="26" spans="1:9" x14ac:dyDescent="0.25">
      <c r="A26" s="3" t="s">
        <v>28</v>
      </c>
      <c r="B26" s="3" t="s">
        <v>71</v>
      </c>
      <c r="C26" s="3" t="s">
        <v>30</v>
      </c>
      <c r="D26" s="3" t="s">
        <v>31</v>
      </c>
    </row>
    <row r="27" spans="1:9" x14ac:dyDescent="0.25">
      <c r="A27" s="1">
        <v>1</v>
      </c>
      <c r="B27" s="1">
        <v>1062.6631300970062</v>
      </c>
      <c r="C27" s="1">
        <v>2.3368699029938398</v>
      </c>
      <c r="D27" s="52">
        <v>0.44148246441677075</v>
      </c>
    </row>
    <row r="28" spans="1:9" x14ac:dyDescent="0.25">
      <c r="A28" s="1">
        <v>2</v>
      </c>
      <c r="B28" s="1">
        <v>984.50598287144919</v>
      </c>
      <c r="C28" s="1">
        <v>6.4940171285508086</v>
      </c>
      <c r="D28" s="52">
        <v>1.2268525013755931</v>
      </c>
    </row>
    <row r="29" spans="1:9" x14ac:dyDescent="0.25">
      <c r="A29" s="1">
        <v>3</v>
      </c>
      <c r="B29" s="1">
        <v>994.80528374656683</v>
      </c>
      <c r="C29" s="1">
        <v>2.194716253433171</v>
      </c>
      <c r="D29" s="52">
        <v>0.41462673596843896</v>
      </c>
    </row>
    <row r="30" spans="1:9" x14ac:dyDescent="0.25">
      <c r="A30" s="1">
        <v>4</v>
      </c>
      <c r="B30" s="1">
        <v>1000.5573684446443</v>
      </c>
      <c r="C30" s="1">
        <v>2.4426315553556606</v>
      </c>
      <c r="D30" s="52">
        <v>0.46146300114483929</v>
      </c>
    </row>
    <row r="31" spans="1:9" x14ac:dyDescent="0.25">
      <c r="A31" s="1">
        <v>5</v>
      </c>
      <c r="B31" s="1">
        <v>1034.8410365223056</v>
      </c>
      <c r="C31" s="1">
        <v>1.1589634776944422</v>
      </c>
      <c r="D31" s="52">
        <v>0.21895187731506432</v>
      </c>
    </row>
    <row r="32" spans="1:9" x14ac:dyDescent="0.25">
      <c r="A32" s="1">
        <v>6</v>
      </c>
      <c r="B32" s="1">
        <v>1049.0397547259006</v>
      </c>
      <c r="C32" s="1">
        <v>-1.0397547259005933</v>
      </c>
      <c r="D32" s="52">
        <v>-0.19643090879449268</v>
      </c>
    </row>
    <row r="33" spans="1:9" x14ac:dyDescent="0.25">
      <c r="A33" s="1">
        <v>7</v>
      </c>
      <c r="B33" s="1">
        <v>1008.3896025922982</v>
      </c>
      <c r="C33" s="1">
        <v>3.6103974077018393</v>
      </c>
      <c r="D33" s="52">
        <v>0.68207782685467289</v>
      </c>
    </row>
    <row r="34" spans="1:9" x14ac:dyDescent="0.25">
      <c r="A34" s="1">
        <v>8</v>
      </c>
      <c r="B34" s="1">
        <v>990.511187320555</v>
      </c>
      <c r="C34" s="1">
        <v>-0.51118732055499549</v>
      </c>
      <c r="D34" s="52">
        <v>-9.6573727860544953E-2</v>
      </c>
    </row>
    <row r="35" spans="1:9" ht="15.75" thickBot="1" x14ac:dyDescent="0.3">
      <c r="A35" s="1">
        <v>9</v>
      </c>
      <c r="B35" s="1">
        <v>1035.2056209517059</v>
      </c>
      <c r="C35" s="1">
        <v>-3.205620951705896</v>
      </c>
      <c r="D35" s="52">
        <v>-0.60560728516896123</v>
      </c>
    </row>
    <row r="36" spans="1:9" x14ac:dyDescent="0.25">
      <c r="A36" s="1">
        <v>10</v>
      </c>
      <c r="B36" s="1">
        <v>1023.7044069325807</v>
      </c>
      <c r="C36" s="1">
        <v>-8.7044069325806959</v>
      </c>
      <c r="D36" s="52">
        <v>-1.6444402912455498</v>
      </c>
      <c r="F36" t="s">
        <v>79</v>
      </c>
      <c r="H36" s="3" t="s">
        <v>80</v>
      </c>
      <c r="I36" s="3" t="s">
        <v>82</v>
      </c>
    </row>
    <row r="37" spans="1:9" x14ac:dyDescent="0.25">
      <c r="A37" s="1">
        <v>11</v>
      </c>
      <c r="B37" s="1">
        <v>1063.8245329586623</v>
      </c>
      <c r="C37" s="1">
        <v>-2.8245329586623029</v>
      </c>
      <c r="D37" s="52">
        <v>-0.5336119780647941</v>
      </c>
      <c r="F37">
        <v>-3</v>
      </c>
      <c r="H37" s="51">
        <v>-3</v>
      </c>
      <c r="I37" s="1">
        <v>0</v>
      </c>
    </row>
    <row r="38" spans="1:9" x14ac:dyDescent="0.25">
      <c r="A38" s="1">
        <v>12</v>
      </c>
      <c r="B38" s="1">
        <v>1074.8738339210147</v>
      </c>
      <c r="C38" s="1">
        <v>8.1261660789853067</v>
      </c>
      <c r="D38" s="52">
        <v>1.5351987811620411</v>
      </c>
      <c r="F38">
        <v>-2.5</v>
      </c>
      <c r="H38" s="51">
        <v>-2.5</v>
      </c>
      <c r="I38" s="1">
        <v>0</v>
      </c>
    </row>
    <row r="39" spans="1:9" x14ac:dyDescent="0.25">
      <c r="A39" s="1">
        <v>13</v>
      </c>
      <c r="B39" s="1">
        <v>1030.7261022111966</v>
      </c>
      <c r="C39" s="1">
        <v>-2.7261022111965758</v>
      </c>
      <c r="D39" s="52">
        <v>-0.5150163990341079</v>
      </c>
      <c r="F39">
        <v>-2</v>
      </c>
      <c r="H39" s="51">
        <v>-2</v>
      </c>
      <c r="I39" s="1">
        <v>1</v>
      </c>
    </row>
    <row r="40" spans="1:9" x14ac:dyDescent="0.25">
      <c r="A40" s="1">
        <v>14</v>
      </c>
      <c r="B40" s="1">
        <v>1043.0739083846288</v>
      </c>
      <c r="C40" s="1">
        <v>4.926091615371206</v>
      </c>
      <c r="D40" s="52">
        <v>0.93063934090241229</v>
      </c>
      <c r="F40">
        <v>-1.5</v>
      </c>
      <c r="H40" s="51">
        <v>-1.5</v>
      </c>
      <c r="I40" s="1">
        <v>1</v>
      </c>
    </row>
    <row r="41" spans="1:9" x14ac:dyDescent="0.25">
      <c r="A41" s="1">
        <v>15</v>
      </c>
      <c r="B41" s="1">
        <v>1072.4398651017902</v>
      </c>
      <c r="C41" s="1">
        <v>-3.4398651017902466</v>
      </c>
      <c r="D41" s="52">
        <v>-0.64986079047619427</v>
      </c>
      <c r="F41">
        <v>-1</v>
      </c>
      <c r="H41" s="51">
        <v>-1</v>
      </c>
      <c r="I41" s="1">
        <v>2</v>
      </c>
    </row>
    <row r="42" spans="1:9" x14ac:dyDescent="0.25">
      <c r="A42" s="1">
        <v>16</v>
      </c>
      <c r="B42" s="1">
        <v>1021.9888419124045</v>
      </c>
      <c r="C42" s="1">
        <v>-3.9888419124044958</v>
      </c>
      <c r="D42" s="52">
        <v>-0.75357372500761066</v>
      </c>
      <c r="F42">
        <v>-0.5</v>
      </c>
      <c r="H42" s="51">
        <v>-0.5</v>
      </c>
      <c r="I42" s="1">
        <v>7</v>
      </c>
    </row>
    <row r="43" spans="1:9" x14ac:dyDescent="0.25">
      <c r="A43" s="1">
        <v>17</v>
      </c>
      <c r="B43" s="1">
        <v>1048.523147472702</v>
      </c>
      <c r="C43" s="1">
        <v>8.4768525272979787</v>
      </c>
      <c r="D43" s="52">
        <v>1.6014506153956438</v>
      </c>
      <c r="F43">
        <v>0</v>
      </c>
      <c r="H43" s="51">
        <v>0</v>
      </c>
      <c r="I43" s="1">
        <v>6</v>
      </c>
    </row>
    <row r="44" spans="1:9" x14ac:dyDescent="0.25">
      <c r="A44" s="1">
        <v>18</v>
      </c>
      <c r="B44" s="1">
        <v>1062.000458637144</v>
      </c>
      <c r="C44" s="1">
        <v>-3.0004586371439927</v>
      </c>
      <c r="D44" s="52">
        <v>-0.56684793270257083</v>
      </c>
      <c r="F44">
        <v>0.5</v>
      </c>
      <c r="H44" s="51">
        <v>0.5</v>
      </c>
      <c r="I44" s="1">
        <v>5</v>
      </c>
    </row>
    <row r="45" spans="1:9" x14ac:dyDescent="0.25">
      <c r="A45" s="1">
        <v>19</v>
      </c>
      <c r="B45" s="1">
        <v>1043.2214742113449</v>
      </c>
      <c r="C45" s="1">
        <v>-11.221474211344912</v>
      </c>
      <c r="D45" s="52">
        <v>-2.1199657211841161</v>
      </c>
      <c r="F45">
        <v>1</v>
      </c>
      <c r="H45" s="51">
        <v>1</v>
      </c>
      <c r="I45" s="1">
        <v>2</v>
      </c>
    </row>
    <row r="46" spans="1:9" x14ac:dyDescent="0.25">
      <c r="A46" s="1">
        <v>20</v>
      </c>
      <c r="B46" s="1">
        <v>1052.460421288961</v>
      </c>
      <c r="C46" s="1">
        <v>5.5395787110389847</v>
      </c>
      <c r="D46" s="52">
        <v>1.0465395861562501</v>
      </c>
      <c r="F46">
        <v>1.5</v>
      </c>
      <c r="H46" s="51">
        <v>1.5</v>
      </c>
      <c r="I46" s="1">
        <v>2</v>
      </c>
    </row>
    <row r="47" spans="1:9" x14ac:dyDescent="0.25">
      <c r="A47" s="1">
        <v>21</v>
      </c>
      <c r="B47" s="1">
        <v>1064.7793328318514</v>
      </c>
      <c r="C47" s="1">
        <v>-3.7793328318514341</v>
      </c>
      <c r="D47" s="52">
        <v>-0.71399317964573161</v>
      </c>
      <c r="F47">
        <v>2</v>
      </c>
      <c r="H47" s="51">
        <v>2</v>
      </c>
      <c r="I47" s="1">
        <v>4</v>
      </c>
    </row>
    <row r="48" spans="1:9" x14ac:dyDescent="0.25">
      <c r="A48" s="1">
        <v>22</v>
      </c>
      <c r="B48" s="1">
        <v>972.94753489308562</v>
      </c>
      <c r="C48" s="1">
        <v>5.2465106914382886E-2</v>
      </c>
      <c r="D48" s="52">
        <v>9.9117305018892928E-3</v>
      </c>
      <c r="F48">
        <v>2.5</v>
      </c>
      <c r="H48" s="51">
        <v>2.5</v>
      </c>
      <c r="I48" s="1">
        <v>0</v>
      </c>
    </row>
    <row r="49" spans="1:9" x14ac:dyDescent="0.25">
      <c r="A49" s="1">
        <v>23</v>
      </c>
      <c r="B49" s="1">
        <v>1020.8110648193962</v>
      </c>
      <c r="C49" s="1">
        <v>-0.81106481939616515</v>
      </c>
      <c r="D49" s="52">
        <v>-0.15322671356673551</v>
      </c>
      <c r="F49">
        <v>3</v>
      </c>
      <c r="H49" s="51">
        <v>3</v>
      </c>
      <c r="I49" s="1">
        <v>0</v>
      </c>
    </row>
    <row r="50" spans="1:9" ht="15.75" thickBot="1" x14ac:dyDescent="0.3">
      <c r="A50" s="1">
        <v>24</v>
      </c>
      <c r="B50" s="1">
        <v>994.2931334904506</v>
      </c>
      <c r="C50" s="1">
        <v>-6.2931334904506002</v>
      </c>
      <c r="D50" s="52">
        <v>-1.1889014783015797</v>
      </c>
      <c r="H50" s="2" t="s">
        <v>81</v>
      </c>
      <c r="I50" s="2">
        <v>0</v>
      </c>
    </row>
    <row r="51" spans="1:9" x14ac:dyDescent="0.25">
      <c r="A51" s="1">
        <v>25</v>
      </c>
      <c r="B51" s="1">
        <v>1018.4131492854407</v>
      </c>
      <c r="C51" s="1">
        <v>-2.4131492854406815</v>
      </c>
      <c r="D51" s="52">
        <v>-0.45589319806680306</v>
      </c>
    </row>
    <row r="52" spans="1:9" x14ac:dyDescent="0.25">
      <c r="A52" s="1">
        <v>26</v>
      </c>
      <c r="B52" s="1">
        <v>1058.8510413959013</v>
      </c>
      <c r="C52" s="1">
        <v>-0.85104139590134764</v>
      </c>
      <c r="D52" s="52">
        <v>-0.16077910554706906</v>
      </c>
    </row>
    <row r="53" spans="1:9" x14ac:dyDescent="0.25">
      <c r="A53" s="1">
        <v>27</v>
      </c>
      <c r="B53" s="1">
        <v>983.55864323544733</v>
      </c>
      <c r="C53" s="1">
        <v>9.4413567645526655</v>
      </c>
      <c r="D53" s="52">
        <v>1.7836651695982957</v>
      </c>
    </row>
    <row r="54" spans="1:9" x14ac:dyDescent="0.25">
      <c r="A54" s="1">
        <v>28</v>
      </c>
      <c r="B54" s="1">
        <v>980.24198111357157</v>
      </c>
      <c r="C54" s="1">
        <v>-7.241981113571569</v>
      </c>
      <c r="D54" s="52">
        <v>-1.3681581782465682</v>
      </c>
    </row>
    <row r="55" spans="1:9" x14ac:dyDescent="0.25">
      <c r="A55" s="1">
        <v>29</v>
      </c>
      <c r="B55" s="1">
        <v>1012.4953213267827</v>
      </c>
      <c r="C55" s="1">
        <v>-1.4953213267826868</v>
      </c>
      <c r="D55" s="52">
        <v>-0.28249674643728601</v>
      </c>
    </row>
    <row r="56" spans="1:9" ht="15.75" thickBot="1" x14ac:dyDescent="0.3">
      <c r="A56" s="2">
        <v>30</v>
      </c>
      <c r="B56" s="2">
        <v>1041.2528373032155</v>
      </c>
      <c r="C56" s="2">
        <v>8.7471626967844713</v>
      </c>
      <c r="D56" s="53">
        <v>1.6525177285579662</v>
      </c>
    </row>
  </sheetData>
  <pageMargins left="0.7" right="0.7" top="0.75" bottom="0.75" header="0.3" footer="0.3"/>
  <drawing r:id="rId1"/>
  <legacy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56"/>
  <sheetViews>
    <sheetView topLeftCell="A26" workbookViewId="0">
      <selection activeCell="N38" sqref="N38"/>
    </sheetView>
  </sheetViews>
  <sheetFormatPr defaultRowHeight="15" x14ac:dyDescent="0.25"/>
  <cols>
    <col min="1" max="1" width="22.140625" bestFit="1" customWidth="1"/>
    <col min="2" max="2" width="24.42578125" bestFit="1" customWidth="1"/>
    <col min="3" max="3" width="14.5703125" bestFit="1" customWidth="1"/>
    <col min="4" max="4" width="18.5703125" bestFit="1" customWidth="1"/>
  </cols>
  <sheetData>
    <row r="1" spans="1:8" x14ac:dyDescent="0.25">
      <c r="A1" t="s">
        <v>2</v>
      </c>
    </row>
    <row r="2" spans="1:8" ht="15.75" thickBot="1" x14ac:dyDescent="0.3"/>
    <row r="3" spans="1:8" x14ac:dyDescent="0.25">
      <c r="A3" s="4" t="s">
        <v>3</v>
      </c>
      <c r="B3" s="4"/>
    </row>
    <row r="4" spans="1:8" x14ac:dyDescent="0.25">
      <c r="A4" s="1" t="s">
        <v>4</v>
      </c>
      <c r="B4" s="1">
        <v>0.98513236669805182</v>
      </c>
    </row>
    <row r="5" spans="1:8" x14ac:dyDescent="0.25">
      <c r="A5" s="1" t="s">
        <v>5</v>
      </c>
      <c r="B5" s="1">
        <v>0.97048577991610485</v>
      </c>
    </row>
    <row r="6" spans="1:8" x14ac:dyDescent="0.25">
      <c r="A6" s="1" t="s">
        <v>6</v>
      </c>
      <c r="B6" s="1">
        <v>0.96708029298334774</v>
      </c>
    </row>
    <row r="7" spans="1:8" x14ac:dyDescent="0.25">
      <c r="A7" s="1" t="s">
        <v>7</v>
      </c>
      <c r="B7" s="1">
        <v>5.5902779549249351</v>
      </c>
    </row>
    <row r="8" spans="1:8" ht="15.75" thickBot="1" x14ac:dyDescent="0.3">
      <c r="A8" s="2" t="s">
        <v>8</v>
      </c>
      <c r="B8" s="2">
        <v>30</v>
      </c>
    </row>
    <row r="10" spans="1:8" ht="15.75" thickBot="1" x14ac:dyDescent="0.3">
      <c r="A10" t="s">
        <v>9</v>
      </c>
    </row>
    <row r="11" spans="1:8" x14ac:dyDescent="0.25">
      <c r="A11" s="3"/>
      <c r="B11" s="3" t="s">
        <v>14</v>
      </c>
      <c r="C11" s="3" t="s">
        <v>15</v>
      </c>
      <c r="D11" s="3" t="s">
        <v>16</v>
      </c>
      <c r="E11" s="3" t="s">
        <v>17</v>
      </c>
      <c r="F11" s="3" t="s">
        <v>18</v>
      </c>
    </row>
    <row r="12" spans="1:8" x14ac:dyDescent="0.25">
      <c r="A12" s="1" t="s">
        <v>10</v>
      </c>
      <c r="B12" s="1">
        <v>3</v>
      </c>
      <c r="C12" s="1">
        <v>26717.635268720354</v>
      </c>
      <c r="D12" s="1">
        <v>8905.8784229067842</v>
      </c>
      <c r="E12" s="1">
        <v>284.97709698459693</v>
      </c>
      <c r="F12" s="1">
        <v>5.3212648869244897E-20</v>
      </c>
    </row>
    <row r="13" spans="1:8" x14ac:dyDescent="0.25">
      <c r="A13" s="1" t="s">
        <v>11</v>
      </c>
      <c r="B13" s="1">
        <v>26</v>
      </c>
      <c r="C13" s="1">
        <v>812.5313979463125</v>
      </c>
      <c r="D13" s="1">
        <v>31.251207613319711</v>
      </c>
      <c r="E13" s="1"/>
      <c r="F13" s="1"/>
    </row>
    <row r="14" spans="1:8" ht="15.75" thickBot="1" x14ac:dyDescent="0.3">
      <c r="A14" s="2" t="s">
        <v>12</v>
      </c>
      <c r="B14" s="2">
        <v>29</v>
      </c>
      <c r="C14" s="2">
        <v>27530.166666666668</v>
      </c>
      <c r="D14" s="2"/>
      <c r="E14" s="2"/>
      <c r="F14" s="2"/>
    </row>
    <row r="15" spans="1:8" ht="15.75" thickBot="1" x14ac:dyDescent="0.3"/>
    <row r="16" spans="1:8" x14ac:dyDescent="0.25">
      <c r="A16" s="3"/>
      <c r="B16" s="3" t="s">
        <v>19</v>
      </c>
      <c r="C16" s="3" t="s">
        <v>7</v>
      </c>
      <c r="D16" s="3" t="s">
        <v>20</v>
      </c>
      <c r="E16" s="3" t="s">
        <v>21</v>
      </c>
      <c r="F16" s="3" t="s">
        <v>22</v>
      </c>
      <c r="G16" s="3" t="s">
        <v>23</v>
      </c>
      <c r="H16" s="3" t="s">
        <v>24</v>
      </c>
    </row>
    <row r="17" spans="1:9" x14ac:dyDescent="0.25">
      <c r="A17" s="1" t="s">
        <v>13</v>
      </c>
      <c r="B17" s="1">
        <v>1004.1965552304412</v>
      </c>
      <c r="C17" s="1">
        <v>5.5670506357106024</v>
      </c>
      <c r="D17" s="1">
        <v>180.38214863520119</v>
      </c>
      <c r="E17" s="1">
        <v>8.3090430602268575E-42</v>
      </c>
      <c r="F17" s="1">
        <v>992.75331876232246</v>
      </c>
      <c r="G17" s="1">
        <v>1015.6397916985599</v>
      </c>
      <c r="H17" s="1">
        <v>992.75331876232246</v>
      </c>
      <c r="I17" s="1">
        <v>1015.6397916985599</v>
      </c>
    </row>
    <row r="18" spans="1:9" x14ac:dyDescent="0.25">
      <c r="A18" s="1" t="s">
        <v>68</v>
      </c>
      <c r="B18" s="1">
        <v>-2.3451385717993132</v>
      </c>
      <c r="C18" s="1">
        <v>0.33891777014615704</v>
      </c>
      <c r="D18" s="1">
        <v>-6.9194913290854618</v>
      </c>
      <c r="E18" s="1">
        <v>2.4001803703112881E-7</v>
      </c>
      <c r="F18" s="1">
        <v>-3.0417940256139375</v>
      </c>
      <c r="G18" s="1">
        <v>-1.6484831179846888</v>
      </c>
      <c r="H18" s="1">
        <v>-3.0417940256139375</v>
      </c>
      <c r="I18" s="1">
        <v>-1.6484831179846888</v>
      </c>
    </row>
    <row r="19" spans="1:9" x14ac:dyDescent="0.25">
      <c r="A19" s="1" t="s">
        <v>69</v>
      </c>
      <c r="B19" s="1">
        <v>1.5739578105950942</v>
      </c>
      <c r="C19" s="1">
        <v>5.66467478100567E-2</v>
      </c>
      <c r="D19" s="1">
        <v>27.785492926668315</v>
      </c>
      <c r="E19" s="1">
        <v>7.3337851057642234E-21</v>
      </c>
      <c r="F19" s="1">
        <v>1.4575187528681439</v>
      </c>
      <c r="G19" s="1">
        <v>1.6903968683220445</v>
      </c>
      <c r="H19" s="1">
        <v>1.4575187528681439</v>
      </c>
      <c r="I19" s="1">
        <v>1.6903968683220445</v>
      </c>
    </row>
    <row r="20" spans="1:9" ht="15.75" thickBot="1" x14ac:dyDescent="0.3">
      <c r="A20" s="2" t="s">
        <v>70</v>
      </c>
      <c r="B20" s="2">
        <v>-5.7233959238455227E-3</v>
      </c>
      <c r="C20" s="2">
        <v>1.2034640605217625E-2</v>
      </c>
      <c r="D20" s="2">
        <v>-0.47557680462548596</v>
      </c>
      <c r="E20" s="2">
        <v>0.63834734520265934</v>
      </c>
      <c r="F20" s="2">
        <v>-3.0460953971357237E-2</v>
      </c>
      <c r="G20" s="2">
        <v>1.901416212366619E-2</v>
      </c>
      <c r="H20" s="2">
        <v>-3.0460953971357237E-2</v>
      </c>
      <c r="I20" s="2">
        <v>1.901416212366619E-2</v>
      </c>
    </row>
    <row r="24" spans="1:9" x14ac:dyDescent="0.25">
      <c r="A24" t="s">
        <v>27</v>
      </c>
    </row>
    <row r="25" spans="1:9" ht="15.75" thickBot="1" x14ac:dyDescent="0.3"/>
    <row r="26" spans="1:9" x14ac:dyDescent="0.25">
      <c r="A26" s="3" t="s">
        <v>28</v>
      </c>
      <c r="B26" s="3" t="s">
        <v>71</v>
      </c>
      <c r="C26" s="3" t="s">
        <v>30</v>
      </c>
      <c r="D26" s="3" t="s">
        <v>31</v>
      </c>
    </row>
    <row r="27" spans="1:9" x14ac:dyDescent="0.25">
      <c r="A27" s="1">
        <v>1</v>
      </c>
      <c r="B27" s="52">
        <v>1062.6631300970062</v>
      </c>
      <c r="C27" s="1">
        <v>2.3368699029938398</v>
      </c>
      <c r="D27" s="52">
        <v>0.44148246441677075</v>
      </c>
    </row>
    <row r="28" spans="1:9" x14ac:dyDescent="0.25">
      <c r="A28" s="1">
        <v>2</v>
      </c>
      <c r="B28" s="52">
        <v>984.50598287144919</v>
      </c>
      <c r="C28" s="1">
        <v>6.4940171285508086</v>
      </c>
      <c r="D28" s="52">
        <v>1.2268525013755931</v>
      </c>
    </row>
    <row r="29" spans="1:9" x14ac:dyDescent="0.25">
      <c r="A29" s="1">
        <v>3</v>
      </c>
      <c r="B29" s="52">
        <v>994.80528374656683</v>
      </c>
      <c r="C29" s="1">
        <v>2.194716253433171</v>
      </c>
      <c r="D29" s="52">
        <v>0.41462673596843896</v>
      </c>
    </row>
    <row r="30" spans="1:9" x14ac:dyDescent="0.25">
      <c r="A30" s="1">
        <v>4</v>
      </c>
      <c r="B30" s="52">
        <v>1000.5573684446443</v>
      </c>
      <c r="C30" s="1">
        <v>2.4426315553556606</v>
      </c>
      <c r="D30" s="52">
        <v>0.46146300114483929</v>
      </c>
    </row>
    <row r="31" spans="1:9" x14ac:dyDescent="0.25">
      <c r="A31" s="1">
        <v>5</v>
      </c>
      <c r="B31" s="52">
        <v>1034.8410365223056</v>
      </c>
      <c r="C31" s="1">
        <v>1.1589634776944422</v>
      </c>
      <c r="D31" s="52">
        <v>0.21895187731506432</v>
      </c>
    </row>
    <row r="32" spans="1:9" x14ac:dyDescent="0.25">
      <c r="A32" s="1">
        <v>6</v>
      </c>
      <c r="B32" s="52">
        <v>1049.0397547259006</v>
      </c>
      <c r="C32" s="1">
        <v>-1.0397547259005933</v>
      </c>
      <c r="D32" s="52">
        <v>-0.19643090879449268</v>
      </c>
    </row>
    <row r="33" spans="1:4" x14ac:dyDescent="0.25">
      <c r="A33" s="1">
        <v>7</v>
      </c>
      <c r="B33" s="52">
        <v>1008.3896025922982</v>
      </c>
      <c r="C33" s="1">
        <v>3.6103974077018393</v>
      </c>
      <c r="D33" s="52">
        <v>0.68207782685467289</v>
      </c>
    </row>
    <row r="34" spans="1:4" x14ac:dyDescent="0.25">
      <c r="A34" s="1">
        <v>8</v>
      </c>
      <c r="B34" s="52">
        <v>990.511187320555</v>
      </c>
      <c r="C34" s="1">
        <v>-0.51118732055499549</v>
      </c>
      <c r="D34" s="52">
        <v>-9.6573727860544953E-2</v>
      </c>
    </row>
    <row r="35" spans="1:4" x14ac:dyDescent="0.25">
      <c r="A35" s="1">
        <v>9</v>
      </c>
      <c r="B35" s="52">
        <v>1035.2056209517059</v>
      </c>
      <c r="C35" s="1">
        <v>-3.205620951705896</v>
      </c>
      <c r="D35" s="52">
        <v>-0.60560728516896123</v>
      </c>
    </row>
    <row r="36" spans="1:4" x14ac:dyDescent="0.25">
      <c r="A36" s="1">
        <v>10</v>
      </c>
      <c r="B36" s="52">
        <v>1023.7044069325807</v>
      </c>
      <c r="C36" s="1">
        <v>-8.7044069325806959</v>
      </c>
      <c r="D36" s="52">
        <v>-1.6444402912455498</v>
      </c>
    </row>
    <row r="37" spans="1:4" x14ac:dyDescent="0.25">
      <c r="A37" s="1">
        <v>11</v>
      </c>
      <c r="B37" s="52">
        <v>1063.8245329586623</v>
      </c>
      <c r="C37" s="1">
        <v>-2.8245329586623029</v>
      </c>
      <c r="D37" s="52">
        <v>-0.5336119780647941</v>
      </c>
    </row>
    <row r="38" spans="1:4" x14ac:dyDescent="0.25">
      <c r="A38" s="1">
        <v>12</v>
      </c>
      <c r="B38" s="52">
        <v>1074.8738339210147</v>
      </c>
      <c r="C38" s="1">
        <v>8.1261660789853067</v>
      </c>
      <c r="D38" s="52">
        <v>1.5351987811620411</v>
      </c>
    </row>
    <row r="39" spans="1:4" x14ac:dyDescent="0.25">
      <c r="A39" s="1">
        <v>13</v>
      </c>
      <c r="B39" s="52">
        <v>1030.7261022111966</v>
      </c>
      <c r="C39" s="1">
        <v>-2.7261022111965758</v>
      </c>
      <c r="D39" s="52">
        <v>-0.5150163990341079</v>
      </c>
    </row>
    <row r="40" spans="1:4" x14ac:dyDescent="0.25">
      <c r="A40" s="1">
        <v>14</v>
      </c>
      <c r="B40" s="52">
        <v>1043.0739083846288</v>
      </c>
      <c r="C40" s="1">
        <v>4.926091615371206</v>
      </c>
      <c r="D40" s="52">
        <v>0.93063934090241229</v>
      </c>
    </row>
    <row r="41" spans="1:4" x14ac:dyDescent="0.25">
      <c r="A41" s="1">
        <v>15</v>
      </c>
      <c r="B41" s="52">
        <v>1072.4398651017902</v>
      </c>
      <c r="C41" s="1">
        <v>-3.4398651017902466</v>
      </c>
      <c r="D41" s="52">
        <v>-0.64986079047619427</v>
      </c>
    </row>
    <row r="42" spans="1:4" x14ac:dyDescent="0.25">
      <c r="A42" s="1">
        <v>16</v>
      </c>
      <c r="B42" s="52">
        <v>1021.9888419124045</v>
      </c>
      <c r="C42" s="1">
        <v>-3.9888419124044958</v>
      </c>
      <c r="D42" s="52">
        <v>-0.75357372500761066</v>
      </c>
    </row>
    <row r="43" spans="1:4" x14ac:dyDescent="0.25">
      <c r="A43" s="1">
        <v>17</v>
      </c>
      <c r="B43" s="52">
        <v>1048.523147472702</v>
      </c>
      <c r="C43" s="1">
        <v>8.4768525272979787</v>
      </c>
      <c r="D43" s="52">
        <v>1.6014506153956438</v>
      </c>
    </row>
    <row r="44" spans="1:4" x14ac:dyDescent="0.25">
      <c r="A44" s="1">
        <v>18</v>
      </c>
      <c r="B44" s="52">
        <v>1062.000458637144</v>
      </c>
      <c r="C44" s="1">
        <v>-3.0004586371439927</v>
      </c>
      <c r="D44" s="52">
        <v>-0.56684793270257083</v>
      </c>
    </row>
    <row r="45" spans="1:4" x14ac:dyDescent="0.25">
      <c r="A45" s="1">
        <v>19</v>
      </c>
      <c r="B45" s="52">
        <v>1043.2214742113449</v>
      </c>
      <c r="C45" s="1">
        <v>-11.221474211344912</v>
      </c>
      <c r="D45" s="52">
        <v>-2.1199657211841161</v>
      </c>
    </row>
    <row r="46" spans="1:4" x14ac:dyDescent="0.25">
      <c r="A46" s="1">
        <v>20</v>
      </c>
      <c r="B46" s="52">
        <v>1052.460421288961</v>
      </c>
      <c r="C46" s="1">
        <v>5.5395787110389847</v>
      </c>
      <c r="D46" s="52">
        <v>1.0465395861562501</v>
      </c>
    </row>
    <row r="47" spans="1:4" x14ac:dyDescent="0.25">
      <c r="A47" s="1">
        <v>21</v>
      </c>
      <c r="B47" s="52">
        <v>1064.7793328318514</v>
      </c>
      <c r="C47" s="1">
        <v>-3.7793328318514341</v>
      </c>
      <c r="D47" s="52">
        <v>-0.71399317964573161</v>
      </c>
    </row>
    <row r="48" spans="1:4" x14ac:dyDescent="0.25">
      <c r="A48" s="1">
        <v>22</v>
      </c>
      <c r="B48" s="52">
        <v>972.94753489308562</v>
      </c>
      <c r="C48" s="1">
        <v>5.2465106914382886E-2</v>
      </c>
      <c r="D48" s="52">
        <v>9.9117305018892928E-3</v>
      </c>
    </row>
    <row r="49" spans="1:4" x14ac:dyDescent="0.25">
      <c r="A49" s="1">
        <v>23</v>
      </c>
      <c r="B49" s="52">
        <v>1020.8110648193962</v>
      </c>
      <c r="C49" s="1">
        <v>-0.81106481939616515</v>
      </c>
      <c r="D49" s="52">
        <v>-0.15322671356673551</v>
      </c>
    </row>
    <row r="50" spans="1:4" x14ac:dyDescent="0.25">
      <c r="A50" s="1">
        <v>24</v>
      </c>
      <c r="B50" s="52">
        <v>994.2931334904506</v>
      </c>
      <c r="C50" s="1">
        <v>-6.2931334904506002</v>
      </c>
      <c r="D50" s="52">
        <v>-1.1889014783015797</v>
      </c>
    </row>
    <row r="51" spans="1:4" x14ac:dyDescent="0.25">
      <c r="A51" s="1">
        <v>25</v>
      </c>
      <c r="B51" s="52">
        <v>1018.4131492854407</v>
      </c>
      <c r="C51" s="1">
        <v>-2.4131492854406815</v>
      </c>
      <c r="D51" s="52">
        <v>-0.45589319806680306</v>
      </c>
    </row>
    <row r="52" spans="1:4" x14ac:dyDescent="0.25">
      <c r="A52" s="1">
        <v>26</v>
      </c>
      <c r="B52" s="52">
        <v>1058.8510413959013</v>
      </c>
      <c r="C52" s="1">
        <v>-0.85104139590134764</v>
      </c>
      <c r="D52" s="52">
        <v>-0.16077910554706906</v>
      </c>
    </row>
    <row r="53" spans="1:4" x14ac:dyDescent="0.25">
      <c r="A53" s="1">
        <v>27</v>
      </c>
      <c r="B53" s="52">
        <v>983.55864323544733</v>
      </c>
      <c r="C53" s="1">
        <v>9.4413567645526655</v>
      </c>
      <c r="D53" s="52">
        <v>1.7836651695982957</v>
      </c>
    </row>
    <row r="54" spans="1:4" x14ac:dyDescent="0.25">
      <c r="A54" s="1">
        <v>28</v>
      </c>
      <c r="B54" s="52">
        <v>980.24198111357157</v>
      </c>
      <c r="C54" s="1">
        <v>-7.241981113571569</v>
      </c>
      <c r="D54" s="52">
        <v>-1.3681581782465682</v>
      </c>
    </row>
    <row r="55" spans="1:4" x14ac:dyDescent="0.25">
      <c r="A55" s="1">
        <v>29</v>
      </c>
      <c r="B55" s="52">
        <v>1012.4953213267827</v>
      </c>
      <c r="C55" s="1">
        <v>-1.4953213267826868</v>
      </c>
      <c r="D55" s="52">
        <v>-0.28249674643728601</v>
      </c>
    </row>
    <row r="56" spans="1:4" ht="15.75" thickBot="1" x14ac:dyDescent="0.3">
      <c r="A56" s="2">
        <v>30</v>
      </c>
      <c r="B56" s="53">
        <v>1041.2528373032155</v>
      </c>
      <c r="C56" s="2">
        <v>8.7471626967844713</v>
      </c>
      <c r="D56" s="53">
        <v>1.6525177285579662</v>
      </c>
    </row>
  </sheetData>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4"/>
  <sheetViews>
    <sheetView topLeftCell="A5" workbookViewId="0">
      <selection activeCell="O18" sqref="O18"/>
    </sheetView>
  </sheetViews>
  <sheetFormatPr defaultRowHeight="15" x14ac:dyDescent="0.25"/>
  <cols>
    <col min="1" max="1" width="22.140625" bestFit="1" customWidth="1"/>
    <col min="2" max="2" width="12" bestFit="1" customWidth="1"/>
    <col min="3" max="3" width="14.85546875" bestFit="1" customWidth="1"/>
    <col min="4" max="4" width="22.140625" bestFit="1" customWidth="1"/>
  </cols>
  <sheetData>
    <row r="1" spans="1:4" x14ac:dyDescent="0.25">
      <c r="A1" s="3"/>
      <c r="B1" s="3" t="s">
        <v>68</v>
      </c>
      <c r="C1" s="3" t="s">
        <v>69</v>
      </c>
      <c r="D1" s="3" t="s">
        <v>70</v>
      </c>
    </row>
    <row r="2" spans="1:4" x14ac:dyDescent="0.25">
      <c r="A2" s="1" t="s">
        <v>68</v>
      </c>
      <c r="B2" s="1">
        <v>1</v>
      </c>
      <c r="C2" s="1"/>
      <c r="D2" s="1"/>
    </row>
    <row r="3" spans="1:4" x14ac:dyDescent="0.25">
      <c r="A3" s="1" t="s">
        <v>69</v>
      </c>
      <c r="B3" s="23">
        <v>5.0732544640853992E-2</v>
      </c>
      <c r="C3" s="1">
        <v>1</v>
      </c>
      <c r="D3" s="1"/>
    </row>
    <row r="4" spans="1:4" ht="15.75" thickBot="1" x14ac:dyDescent="0.3">
      <c r="A4" s="2" t="s">
        <v>70</v>
      </c>
      <c r="B4" s="48">
        <v>0.28042209202336177</v>
      </c>
      <c r="C4" s="48">
        <v>0.26194044257943272</v>
      </c>
      <c r="D4" s="2">
        <v>1</v>
      </c>
    </row>
  </sheetData>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
  <sheetViews>
    <sheetView workbookViewId="0">
      <selection activeCell="N23" sqref="N23"/>
    </sheetView>
  </sheetViews>
  <sheetFormatPr defaultRowHeight="15" x14ac:dyDescent="0.25"/>
  <sheetData/>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
  <sheetViews>
    <sheetView workbookViewId="0">
      <selection activeCell="I3" sqref="I3"/>
    </sheetView>
  </sheetViews>
  <sheetFormatPr defaultRowHeight="15" x14ac:dyDescent="0.25"/>
  <sheetData/>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rgb="FF00B050"/>
  </sheetPr>
  <dimension ref="A1:D31"/>
  <sheetViews>
    <sheetView workbookViewId="0">
      <selection activeCell="P17" sqref="P17"/>
    </sheetView>
  </sheetViews>
  <sheetFormatPr defaultRowHeight="15" x14ac:dyDescent="0.25"/>
  <sheetData>
    <row r="1" spans="1:4" ht="30" x14ac:dyDescent="0.25">
      <c r="A1" s="20" t="s">
        <v>83</v>
      </c>
      <c r="B1" s="31" t="s">
        <v>67</v>
      </c>
      <c r="C1" s="31" t="s">
        <v>68</v>
      </c>
      <c r="D1" s="31" t="s">
        <v>69</v>
      </c>
    </row>
    <row r="2" spans="1:4" x14ac:dyDescent="0.25">
      <c r="A2">
        <v>1</v>
      </c>
      <c r="B2">
        <v>1065</v>
      </c>
      <c r="C2">
        <v>20</v>
      </c>
      <c r="D2">
        <v>68</v>
      </c>
    </row>
    <row r="3" spans="1:4" x14ac:dyDescent="0.25">
      <c r="A3">
        <v>2</v>
      </c>
      <c r="B3">
        <v>991</v>
      </c>
      <c r="C3">
        <v>18</v>
      </c>
      <c r="D3">
        <v>15</v>
      </c>
    </row>
    <row r="4" spans="1:4" x14ac:dyDescent="0.25">
      <c r="A4">
        <v>3</v>
      </c>
      <c r="B4">
        <v>997</v>
      </c>
      <c r="C4">
        <v>16</v>
      </c>
      <c r="D4">
        <v>19</v>
      </c>
    </row>
    <row r="5" spans="1:4" x14ac:dyDescent="0.25">
      <c r="A5">
        <v>4</v>
      </c>
      <c r="B5">
        <v>1003</v>
      </c>
      <c r="C5">
        <v>16</v>
      </c>
      <c r="D5">
        <v>22</v>
      </c>
    </row>
    <row r="6" spans="1:4" x14ac:dyDescent="0.25">
      <c r="A6">
        <v>5</v>
      </c>
      <c r="B6">
        <v>1036</v>
      </c>
      <c r="C6">
        <v>16</v>
      </c>
      <c r="D6">
        <v>44</v>
      </c>
    </row>
    <row r="7" spans="1:4" x14ac:dyDescent="0.25">
      <c r="A7">
        <v>6</v>
      </c>
      <c r="B7">
        <v>1048</v>
      </c>
      <c r="C7">
        <v>19</v>
      </c>
      <c r="D7">
        <v>58</v>
      </c>
    </row>
    <row r="8" spans="1:4" x14ac:dyDescent="0.25">
      <c r="A8">
        <v>7</v>
      </c>
      <c r="B8">
        <v>1012</v>
      </c>
      <c r="C8">
        <v>10</v>
      </c>
      <c r="D8">
        <v>18</v>
      </c>
    </row>
    <row r="9" spans="1:4" x14ac:dyDescent="0.25">
      <c r="A9">
        <v>8</v>
      </c>
      <c r="B9">
        <v>990</v>
      </c>
      <c r="C9">
        <v>15</v>
      </c>
      <c r="D9">
        <v>15</v>
      </c>
    </row>
    <row r="10" spans="1:4" x14ac:dyDescent="0.25">
      <c r="A10">
        <v>9</v>
      </c>
      <c r="B10">
        <v>1032</v>
      </c>
      <c r="C10">
        <v>11</v>
      </c>
      <c r="D10">
        <v>37</v>
      </c>
    </row>
    <row r="11" spans="1:4" x14ac:dyDescent="0.25">
      <c r="A11">
        <v>10</v>
      </c>
      <c r="B11">
        <v>1015</v>
      </c>
      <c r="C11">
        <v>13</v>
      </c>
      <c r="D11">
        <v>33</v>
      </c>
    </row>
    <row r="12" spans="1:4" x14ac:dyDescent="0.25">
      <c r="A12">
        <v>11</v>
      </c>
      <c r="B12">
        <v>1061</v>
      </c>
      <c r="C12">
        <v>12</v>
      </c>
      <c r="D12">
        <v>57</v>
      </c>
    </row>
    <row r="13" spans="1:4" x14ac:dyDescent="0.25">
      <c r="A13">
        <v>12</v>
      </c>
      <c r="B13">
        <v>1083</v>
      </c>
      <c r="C13">
        <v>14</v>
      </c>
      <c r="D13">
        <v>67</v>
      </c>
    </row>
    <row r="14" spans="1:4" x14ac:dyDescent="0.25">
      <c r="A14">
        <v>13</v>
      </c>
      <c r="B14">
        <v>1028</v>
      </c>
      <c r="C14">
        <v>20</v>
      </c>
      <c r="D14">
        <v>48</v>
      </c>
    </row>
    <row r="15" spans="1:4" x14ac:dyDescent="0.25">
      <c r="A15">
        <v>14</v>
      </c>
      <c r="B15">
        <v>1048</v>
      </c>
      <c r="C15">
        <v>10</v>
      </c>
      <c r="D15">
        <v>40</v>
      </c>
    </row>
    <row r="16" spans="1:4" x14ac:dyDescent="0.25">
      <c r="A16">
        <v>15</v>
      </c>
      <c r="B16">
        <v>1069</v>
      </c>
      <c r="C16">
        <v>13</v>
      </c>
      <c r="D16">
        <v>64</v>
      </c>
    </row>
    <row r="17" spans="1:4" x14ac:dyDescent="0.25">
      <c r="A17">
        <v>16</v>
      </c>
      <c r="B17">
        <v>1018</v>
      </c>
      <c r="C17">
        <v>14</v>
      </c>
      <c r="D17">
        <v>33</v>
      </c>
    </row>
    <row r="18" spans="1:4" x14ac:dyDescent="0.25">
      <c r="A18">
        <v>17</v>
      </c>
      <c r="B18">
        <v>1057</v>
      </c>
      <c r="C18">
        <v>18</v>
      </c>
      <c r="D18">
        <v>56</v>
      </c>
    </row>
    <row r="19" spans="1:4" x14ac:dyDescent="0.25">
      <c r="A19">
        <v>18</v>
      </c>
      <c r="B19">
        <v>1059</v>
      </c>
      <c r="C19">
        <v>17</v>
      </c>
      <c r="D19">
        <v>63</v>
      </c>
    </row>
    <row r="20" spans="1:4" x14ac:dyDescent="0.25">
      <c r="A20">
        <v>19</v>
      </c>
      <c r="B20">
        <v>1032</v>
      </c>
      <c r="C20">
        <v>13</v>
      </c>
      <c r="D20">
        <v>45</v>
      </c>
    </row>
    <row r="21" spans="1:4" x14ac:dyDescent="0.25">
      <c r="A21">
        <v>20</v>
      </c>
      <c r="B21">
        <v>1058</v>
      </c>
      <c r="C21">
        <v>10</v>
      </c>
      <c r="D21">
        <v>46</v>
      </c>
    </row>
    <row r="22" spans="1:4" x14ac:dyDescent="0.25">
      <c r="A22">
        <v>21</v>
      </c>
      <c r="B22">
        <v>1061</v>
      </c>
      <c r="C22">
        <v>19</v>
      </c>
      <c r="D22">
        <v>68</v>
      </c>
    </row>
    <row r="23" spans="1:4" x14ac:dyDescent="0.25">
      <c r="A23">
        <v>22</v>
      </c>
      <c r="B23">
        <v>973</v>
      </c>
      <c r="C23">
        <v>20</v>
      </c>
      <c r="D23">
        <v>11</v>
      </c>
    </row>
    <row r="24" spans="1:4" x14ac:dyDescent="0.25">
      <c r="A24">
        <v>23</v>
      </c>
      <c r="B24">
        <v>1020</v>
      </c>
      <c r="C24">
        <v>11</v>
      </c>
      <c r="D24">
        <v>28</v>
      </c>
    </row>
    <row r="25" spans="1:4" x14ac:dyDescent="0.25">
      <c r="A25">
        <v>24</v>
      </c>
      <c r="B25">
        <v>988</v>
      </c>
      <c r="C25">
        <v>18</v>
      </c>
      <c r="D25">
        <v>21</v>
      </c>
    </row>
    <row r="26" spans="1:4" x14ac:dyDescent="0.25">
      <c r="A26">
        <v>25</v>
      </c>
      <c r="B26">
        <v>1016</v>
      </c>
      <c r="C26">
        <v>15</v>
      </c>
      <c r="D26">
        <v>32</v>
      </c>
    </row>
    <row r="27" spans="1:4" x14ac:dyDescent="0.25">
      <c r="A27">
        <v>26</v>
      </c>
      <c r="B27">
        <v>1058</v>
      </c>
      <c r="C27">
        <v>16</v>
      </c>
      <c r="D27">
        <v>59</v>
      </c>
    </row>
    <row r="28" spans="1:4" x14ac:dyDescent="0.25">
      <c r="A28">
        <v>27</v>
      </c>
      <c r="B28">
        <v>993</v>
      </c>
      <c r="C28">
        <v>16</v>
      </c>
      <c r="D28">
        <v>12</v>
      </c>
    </row>
    <row r="29" spans="1:4" x14ac:dyDescent="0.25">
      <c r="A29">
        <v>28</v>
      </c>
      <c r="B29">
        <v>973</v>
      </c>
      <c r="C29">
        <v>18</v>
      </c>
      <c r="D29">
        <v>12</v>
      </c>
    </row>
    <row r="30" spans="1:4" x14ac:dyDescent="0.25">
      <c r="A30">
        <v>29</v>
      </c>
      <c r="B30">
        <v>1011</v>
      </c>
      <c r="C30">
        <v>19</v>
      </c>
      <c r="D30">
        <v>35</v>
      </c>
    </row>
    <row r="31" spans="1:4" x14ac:dyDescent="0.25">
      <c r="A31">
        <v>30</v>
      </c>
      <c r="B31">
        <v>1050</v>
      </c>
      <c r="C31">
        <v>17</v>
      </c>
      <c r="D31">
        <v>50</v>
      </c>
    </row>
  </sheetData>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I45"/>
  <sheetViews>
    <sheetView workbookViewId="0">
      <selection activeCell="K14" sqref="K14"/>
    </sheetView>
  </sheetViews>
  <sheetFormatPr defaultRowHeight="15" x14ac:dyDescent="0.25"/>
  <cols>
    <col min="1" max="1" width="18" bestFit="1" customWidth="1"/>
    <col min="2" max="2" width="24.42578125" bestFit="1" customWidth="1"/>
    <col min="3" max="3" width="14.5703125" bestFit="1" customWidth="1"/>
  </cols>
  <sheetData>
    <row r="1" spans="1:9" x14ac:dyDescent="0.25">
      <c r="A1" t="s">
        <v>2</v>
      </c>
    </row>
    <row r="2" spans="1:9" ht="15.75" thickBot="1" x14ac:dyDescent="0.3"/>
    <row r="3" spans="1:9" x14ac:dyDescent="0.25">
      <c r="A3" s="4" t="s">
        <v>3</v>
      </c>
      <c r="B3" s="4"/>
    </row>
    <row r="4" spans="1:9" x14ac:dyDescent="0.25">
      <c r="A4" s="1" t="s">
        <v>4</v>
      </c>
      <c r="B4" s="1">
        <v>0.98061171328388474</v>
      </c>
    </row>
    <row r="5" spans="1:9" x14ac:dyDescent="0.25">
      <c r="A5" s="1" t="s">
        <v>5</v>
      </c>
      <c r="B5" s="1">
        <v>0.96159933222955574</v>
      </c>
    </row>
    <row r="6" spans="1:9" x14ac:dyDescent="0.25">
      <c r="A6" s="1" t="s">
        <v>6</v>
      </c>
      <c r="B6" s="1">
        <v>0.95708160660950359</v>
      </c>
    </row>
    <row r="7" spans="1:9" x14ac:dyDescent="0.25">
      <c r="A7" s="1" t="s">
        <v>7</v>
      </c>
      <c r="B7" s="1">
        <v>5.7580497178299499</v>
      </c>
    </row>
    <row r="8" spans="1:9" ht="15.75" thickBot="1" x14ac:dyDescent="0.3">
      <c r="A8" s="2" t="s">
        <v>8</v>
      </c>
      <c r="B8" s="2">
        <v>20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2</v>
      </c>
      <c r="C12" s="1">
        <v>14114.162678598972</v>
      </c>
      <c r="D12" s="1">
        <v>7057.081339299486</v>
      </c>
      <c r="E12" s="1">
        <v>212.85031741667197</v>
      </c>
      <c r="F12" s="1">
        <v>9.2657291551763952E-13</v>
      </c>
    </row>
    <row r="13" spans="1:9" x14ac:dyDescent="0.25">
      <c r="A13" s="1" t="s">
        <v>11</v>
      </c>
      <c r="B13" s="1">
        <v>17</v>
      </c>
      <c r="C13" s="1">
        <v>563.6373214010265</v>
      </c>
      <c r="D13" s="1">
        <v>33.155136553001562</v>
      </c>
      <c r="E13" s="1"/>
      <c r="F13" s="1"/>
    </row>
    <row r="14" spans="1:9" ht="15.75" thickBot="1" x14ac:dyDescent="0.3">
      <c r="A14" s="2" t="s">
        <v>12</v>
      </c>
      <c r="B14" s="2">
        <v>19</v>
      </c>
      <c r="C14" s="2">
        <v>14677.8</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1002.1797210137612</v>
      </c>
      <c r="C17" s="1">
        <v>6.3962003786710371</v>
      </c>
      <c r="D17" s="1">
        <v>156.68360302714404</v>
      </c>
      <c r="E17" s="1">
        <v>2.6383182616577788E-28</v>
      </c>
      <c r="F17" s="1">
        <v>988.68491781589773</v>
      </c>
      <c r="G17" s="1">
        <v>1015.6745242116247</v>
      </c>
      <c r="H17" s="1">
        <v>988.68491781589773</v>
      </c>
      <c r="I17" s="1">
        <v>1015.6745242116247</v>
      </c>
    </row>
    <row r="18" spans="1:9" x14ac:dyDescent="0.25">
      <c r="A18" s="1" t="s">
        <v>68</v>
      </c>
      <c r="B18" s="1">
        <v>-2.2170880638886756</v>
      </c>
      <c r="C18" s="1">
        <v>0.41183981910239581</v>
      </c>
      <c r="D18" s="1">
        <v>-5.3833747031086387</v>
      </c>
      <c r="E18" s="1">
        <v>4.9533452341887195E-5</v>
      </c>
      <c r="F18" s="1">
        <v>-3.0859941298029656</v>
      </c>
      <c r="G18" s="1">
        <v>-1.3481819979743856</v>
      </c>
      <c r="H18" s="1">
        <v>-3.0859941298029656</v>
      </c>
      <c r="I18" s="1">
        <v>-1.3481819979743856</v>
      </c>
    </row>
    <row r="19" spans="1:9" ht="15.75" thickBot="1" x14ac:dyDescent="0.3">
      <c r="A19" s="2" t="s">
        <v>69</v>
      </c>
      <c r="B19" s="2">
        <v>1.5476964134103011</v>
      </c>
      <c r="C19" s="2">
        <v>7.5152600693578389E-2</v>
      </c>
      <c r="D19" s="2">
        <v>20.594049961368111</v>
      </c>
      <c r="E19" s="2">
        <v>1.8538769925364791E-13</v>
      </c>
      <c r="F19" s="2">
        <v>1.3891382857523025</v>
      </c>
      <c r="G19" s="2">
        <v>1.7062545410682997</v>
      </c>
      <c r="H19" s="2">
        <v>1.3891382857523025</v>
      </c>
      <c r="I19" s="2">
        <v>1.7062545410682997</v>
      </c>
    </row>
    <row r="23" spans="1:9" x14ac:dyDescent="0.25">
      <c r="A23" t="s">
        <v>27</v>
      </c>
    </row>
    <row r="24" spans="1:9" ht="15.75" thickBot="1" x14ac:dyDescent="0.3"/>
    <row r="25" spans="1:9" x14ac:dyDescent="0.25">
      <c r="A25" s="3" t="s">
        <v>28</v>
      </c>
      <c r="B25" s="3" t="s">
        <v>71</v>
      </c>
      <c r="C25" s="3" t="s">
        <v>30</v>
      </c>
      <c r="D25" s="3" t="s">
        <v>31</v>
      </c>
    </row>
    <row r="26" spans="1:9" x14ac:dyDescent="0.25">
      <c r="A26" s="1">
        <v>1</v>
      </c>
      <c r="B26" s="1">
        <v>1063.0813158478882</v>
      </c>
      <c r="C26" s="1">
        <v>1.9186841521118367</v>
      </c>
      <c r="D26" s="1">
        <v>0.3522738596469645</v>
      </c>
    </row>
    <row r="27" spans="1:9" x14ac:dyDescent="0.25">
      <c r="A27" s="1">
        <v>2</v>
      </c>
      <c r="B27" s="1">
        <v>985.48758206491948</v>
      </c>
      <c r="C27" s="1">
        <v>5.5124179350805207</v>
      </c>
      <c r="D27" s="1">
        <v>1.0120898428439078</v>
      </c>
    </row>
    <row r="28" spans="1:9" x14ac:dyDescent="0.25">
      <c r="A28" s="1">
        <v>3</v>
      </c>
      <c r="B28" s="1">
        <v>996.1125438463381</v>
      </c>
      <c r="C28" s="1">
        <v>0.88745615366190123</v>
      </c>
      <c r="D28" s="1">
        <v>0.16293854523884402</v>
      </c>
    </row>
    <row r="29" spans="1:9" x14ac:dyDescent="0.25">
      <c r="A29" s="1">
        <v>4</v>
      </c>
      <c r="B29" s="1">
        <v>1000.755633086569</v>
      </c>
      <c r="C29" s="1">
        <v>2.2443669134310085</v>
      </c>
      <c r="D29" s="1">
        <v>0.41206980012216282</v>
      </c>
    </row>
    <row r="30" spans="1:9" x14ac:dyDescent="0.25">
      <c r="A30" s="1">
        <v>5</v>
      </c>
      <c r="B30" s="1">
        <v>1034.8049541815956</v>
      </c>
      <c r="C30" s="1">
        <v>1.1950458184044237</v>
      </c>
      <c r="D30" s="1">
        <v>0.21941256065565992</v>
      </c>
    </row>
    <row r="31" spans="1:9" x14ac:dyDescent="0.25">
      <c r="A31" s="1">
        <v>6</v>
      </c>
      <c r="B31" s="1">
        <v>1049.8214397776737</v>
      </c>
      <c r="C31" s="1">
        <v>-1.8214397776737314</v>
      </c>
      <c r="D31" s="1">
        <v>-0.33441961767881112</v>
      </c>
    </row>
    <row r="32" spans="1:9" x14ac:dyDescent="0.25">
      <c r="A32" s="1">
        <v>7</v>
      </c>
      <c r="B32" s="1">
        <v>1007.8673758162599</v>
      </c>
      <c r="C32" s="1">
        <v>4.132624183740063</v>
      </c>
      <c r="D32" s="1">
        <v>0.7587572295701337</v>
      </c>
    </row>
    <row r="33" spans="1:4" x14ac:dyDescent="0.25">
      <c r="A33" s="1">
        <v>8</v>
      </c>
      <c r="B33" s="1">
        <v>992.13884625658557</v>
      </c>
      <c r="C33" s="1">
        <v>-2.1388462565855662</v>
      </c>
      <c r="D33" s="1">
        <v>-0.39269601782531499</v>
      </c>
    </row>
    <row r="34" spans="1:4" x14ac:dyDescent="0.25">
      <c r="A34" s="1">
        <v>9</v>
      </c>
      <c r="B34" s="1">
        <v>1035.0565196071668</v>
      </c>
      <c r="C34" s="1">
        <v>-3.0565196071668197</v>
      </c>
      <c r="D34" s="1">
        <v>-0.56118249474159343</v>
      </c>
    </row>
    <row r="35" spans="1:4" x14ac:dyDescent="0.25">
      <c r="A35" s="1">
        <v>10</v>
      </c>
      <c r="B35" s="1">
        <v>1024.4315578257483</v>
      </c>
      <c r="C35" s="1">
        <v>-9.4315578257483139</v>
      </c>
      <c r="D35" s="1">
        <v>-1.7316509724140512</v>
      </c>
    </row>
    <row r="36" spans="1:4" x14ac:dyDescent="0.25">
      <c r="A36" s="1">
        <v>11</v>
      </c>
      <c r="B36" s="1">
        <v>1063.7933598114842</v>
      </c>
      <c r="C36" s="1">
        <v>-2.7933598114841516</v>
      </c>
      <c r="D36" s="1">
        <v>-0.51286588315807491</v>
      </c>
    </row>
    <row r="37" spans="1:4" x14ac:dyDescent="0.25">
      <c r="A37" s="1">
        <v>12</v>
      </c>
      <c r="B37" s="1">
        <v>1074.8361478178099</v>
      </c>
      <c r="C37" s="1">
        <v>8.1638521821901122</v>
      </c>
      <c r="D37" s="1">
        <v>1.4988979372357754</v>
      </c>
    </row>
    <row r="38" spans="1:4" x14ac:dyDescent="0.25">
      <c r="A38" s="1">
        <v>13</v>
      </c>
      <c r="B38" s="1">
        <v>1032.1273875796821</v>
      </c>
      <c r="C38" s="1">
        <v>-4.1273875796821358</v>
      </c>
      <c r="D38" s="1">
        <v>-0.75779577965098022</v>
      </c>
    </row>
    <row r="39" spans="1:4" x14ac:dyDescent="0.25">
      <c r="A39" s="1">
        <v>14</v>
      </c>
      <c r="B39" s="1">
        <v>1041.9166969112864</v>
      </c>
      <c r="C39" s="1">
        <v>6.0833030887135919</v>
      </c>
      <c r="D39" s="1">
        <v>1.116905383361152</v>
      </c>
    </row>
    <row r="40" spans="1:4" x14ac:dyDescent="0.25">
      <c r="A40" s="1">
        <v>15</v>
      </c>
      <c r="B40" s="1">
        <v>1072.4101466414677</v>
      </c>
      <c r="C40" s="1">
        <v>-3.4101466414676906</v>
      </c>
      <c r="D40" s="1">
        <v>-0.62610905397311833</v>
      </c>
    </row>
    <row r="41" spans="1:4" x14ac:dyDescent="0.25">
      <c r="A41" s="1">
        <v>16</v>
      </c>
      <c r="B41" s="1">
        <v>1022.2144697618596</v>
      </c>
      <c r="C41" s="1">
        <v>-4.2144697618596183</v>
      </c>
      <c r="D41" s="1">
        <v>-0.77378422485097675</v>
      </c>
    </row>
    <row r="42" spans="1:4" x14ac:dyDescent="0.25">
      <c r="A42" s="1">
        <v>17</v>
      </c>
      <c r="B42" s="1">
        <v>1048.943135014742</v>
      </c>
      <c r="C42" s="1">
        <v>8.0568649852580165</v>
      </c>
      <c r="D42" s="1">
        <v>1.4792548955425417</v>
      </c>
    </row>
    <row r="43" spans="1:4" x14ac:dyDescent="0.25">
      <c r="A43" s="1">
        <v>18</v>
      </c>
      <c r="B43" s="1">
        <v>1061.9940979725027</v>
      </c>
      <c r="C43" s="1">
        <v>-2.9940979725026864</v>
      </c>
      <c r="D43" s="1">
        <v>-0.5497217703986087</v>
      </c>
    </row>
    <row r="44" spans="1:4" x14ac:dyDescent="0.25">
      <c r="A44" s="1">
        <v>19</v>
      </c>
      <c r="B44" s="1">
        <v>1043.0039147866719</v>
      </c>
      <c r="C44" s="1">
        <v>-11.003914786671885</v>
      </c>
      <c r="D44" s="1">
        <v>-2.0203385371482763</v>
      </c>
    </row>
    <row r="45" spans="1:4" ht="15.75" thickBot="1" x14ac:dyDescent="0.3">
      <c r="A45" s="2">
        <v>20</v>
      </c>
      <c r="B45" s="2">
        <v>1051.2028753917484</v>
      </c>
      <c r="C45" s="2">
        <v>6.797124608251579</v>
      </c>
      <c r="D45" s="2">
        <v>1.2479642976227476</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I13"/>
  <sheetViews>
    <sheetView workbookViewId="0">
      <selection activeCell="I20" sqref="I20"/>
    </sheetView>
  </sheetViews>
  <sheetFormatPr defaultRowHeight="15" x14ac:dyDescent="0.25"/>
  <cols>
    <col min="8" max="8" width="14.42578125" bestFit="1" customWidth="1"/>
    <col min="9" max="9" width="12.42578125" customWidth="1"/>
  </cols>
  <sheetData>
    <row r="1" spans="1:9" x14ac:dyDescent="0.25">
      <c r="F1" s="79" t="s">
        <v>85</v>
      </c>
      <c r="G1" s="80"/>
      <c r="H1" s="80"/>
      <c r="I1" s="81"/>
    </row>
    <row r="2" spans="1:9" x14ac:dyDescent="0.25">
      <c r="A2" s="78" t="s">
        <v>84</v>
      </c>
      <c r="B2" s="78"/>
      <c r="C2" s="78"/>
      <c r="D2" s="78"/>
      <c r="F2" s="58" t="s">
        <v>13</v>
      </c>
      <c r="G2" s="58" t="s">
        <v>68</v>
      </c>
      <c r="H2" s="58" t="s">
        <v>69</v>
      </c>
      <c r="I2" s="82" t="s">
        <v>29</v>
      </c>
    </row>
    <row r="3" spans="1:9" ht="30" x14ac:dyDescent="0.25">
      <c r="A3" s="56" t="s">
        <v>83</v>
      </c>
      <c r="B3" s="57" t="s">
        <v>67</v>
      </c>
      <c r="C3" s="57" t="s">
        <v>68</v>
      </c>
      <c r="D3" s="57" t="s">
        <v>69</v>
      </c>
      <c r="F3" s="58">
        <v>1002.1797210137612</v>
      </c>
      <c r="G3" s="58">
        <v>-2.2170880638886756</v>
      </c>
      <c r="H3" s="58">
        <v>1.5476964134103011</v>
      </c>
      <c r="I3" s="83"/>
    </row>
    <row r="4" spans="1:9" x14ac:dyDescent="0.25">
      <c r="A4">
        <v>21</v>
      </c>
      <c r="B4">
        <v>1061</v>
      </c>
      <c r="C4">
        <v>19</v>
      </c>
      <c r="D4">
        <v>68</v>
      </c>
      <c r="I4">
        <f>$F$3+SUMPRODUCT($G$3:$H$3,C4:D4)</f>
        <v>1065.2984039117769</v>
      </c>
    </row>
    <row r="5" spans="1:9" x14ac:dyDescent="0.25">
      <c r="A5">
        <v>22</v>
      </c>
      <c r="B5">
        <v>973</v>
      </c>
      <c r="C5">
        <v>20</v>
      </c>
      <c r="D5">
        <v>11</v>
      </c>
      <c r="I5">
        <f t="shared" ref="I5:I13" si="0">$F$3+SUMPRODUCT($G$3:$H$3,C5:D5)</f>
        <v>974.86262028350097</v>
      </c>
    </row>
    <row r="6" spans="1:9" x14ac:dyDescent="0.25">
      <c r="A6">
        <v>23</v>
      </c>
      <c r="B6">
        <v>1020</v>
      </c>
      <c r="C6">
        <v>11</v>
      </c>
      <c r="D6">
        <v>28</v>
      </c>
      <c r="I6">
        <f t="shared" si="0"/>
        <v>1021.1272518864741</v>
      </c>
    </row>
    <row r="7" spans="1:9" x14ac:dyDescent="0.25">
      <c r="A7">
        <v>24</v>
      </c>
      <c r="B7">
        <v>988</v>
      </c>
      <c r="C7">
        <v>18</v>
      </c>
      <c r="D7">
        <v>21</v>
      </c>
      <c r="I7">
        <f t="shared" si="0"/>
        <v>994.77376054538138</v>
      </c>
    </row>
    <row r="8" spans="1:9" x14ac:dyDescent="0.25">
      <c r="A8">
        <v>25</v>
      </c>
      <c r="B8">
        <v>1016</v>
      </c>
      <c r="C8">
        <v>15</v>
      </c>
      <c r="D8">
        <v>32</v>
      </c>
      <c r="I8">
        <f t="shared" si="0"/>
        <v>1018.4496852845607</v>
      </c>
    </row>
    <row r="9" spans="1:9" x14ac:dyDescent="0.25">
      <c r="A9">
        <v>26</v>
      </c>
      <c r="B9">
        <v>1058</v>
      </c>
      <c r="C9">
        <v>16</v>
      </c>
      <c r="D9">
        <v>59</v>
      </c>
      <c r="I9">
        <f t="shared" si="0"/>
        <v>1058.02040038275</v>
      </c>
    </row>
    <row r="10" spans="1:9" x14ac:dyDescent="0.25">
      <c r="A10">
        <v>27</v>
      </c>
      <c r="B10">
        <v>993</v>
      </c>
      <c r="C10">
        <v>16</v>
      </c>
      <c r="D10">
        <v>12</v>
      </c>
      <c r="I10">
        <f t="shared" si="0"/>
        <v>985.27866895246598</v>
      </c>
    </row>
    <row r="11" spans="1:9" x14ac:dyDescent="0.25">
      <c r="A11">
        <v>28</v>
      </c>
      <c r="B11">
        <v>973</v>
      </c>
      <c r="C11">
        <v>18</v>
      </c>
      <c r="D11">
        <v>12</v>
      </c>
      <c r="I11">
        <f t="shared" si="0"/>
        <v>980.8444928246887</v>
      </c>
    </row>
    <row r="12" spans="1:9" x14ac:dyDescent="0.25">
      <c r="A12">
        <v>29</v>
      </c>
      <c r="B12">
        <v>1011</v>
      </c>
      <c r="C12">
        <v>19</v>
      </c>
      <c r="D12">
        <v>35</v>
      </c>
      <c r="I12">
        <f t="shared" si="0"/>
        <v>1014.2244222692369</v>
      </c>
    </row>
    <row r="13" spans="1:9" x14ac:dyDescent="0.25">
      <c r="A13">
        <v>30</v>
      </c>
      <c r="B13">
        <v>1050</v>
      </c>
      <c r="C13">
        <v>17</v>
      </c>
      <c r="D13">
        <v>50</v>
      </c>
      <c r="I13">
        <f t="shared" si="0"/>
        <v>1041.8740445981687</v>
      </c>
    </row>
  </sheetData>
  <mergeCells count="3">
    <mergeCell ref="A2:D2"/>
    <mergeCell ref="F1:I1"/>
    <mergeCell ref="I2:I3"/>
  </mergeCells>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N13"/>
  <sheetViews>
    <sheetView workbookViewId="0">
      <selection activeCell="O19" sqref="O19"/>
    </sheetView>
  </sheetViews>
  <sheetFormatPr defaultRowHeight="15" x14ac:dyDescent="0.25"/>
  <cols>
    <col min="3" max="7" width="0" hidden="1" customWidth="1"/>
    <col min="8" max="8" width="14.42578125" hidden="1" customWidth="1"/>
    <col min="9" max="9" width="12.42578125" customWidth="1"/>
  </cols>
  <sheetData>
    <row r="1" spans="1:14" x14ac:dyDescent="0.25">
      <c r="F1" s="59" t="s">
        <v>85</v>
      </c>
      <c r="G1" s="60"/>
      <c r="H1" s="60"/>
      <c r="I1" s="61"/>
    </row>
    <row r="2" spans="1:14" x14ac:dyDescent="0.25">
      <c r="A2" s="62" t="s">
        <v>84</v>
      </c>
      <c r="B2" s="60"/>
      <c r="C2" s="60"/>
      <c r="D2" s="61"/>
      <c r="F2" s="58" t="s">
        <v>13</v>
      </c>
      <c r="G2" s="58" t="s">
        <v>68</v>
      </c>
      <c r="H2" s="58" t="s">
        <v>69</v>
      </c>
      <c r="I2" s="82" t="s">
        <v>29</v>
      </c>
      <c r="K2" s="56" t="s">
        <v>93</v>
      </c>
      <c r="L2" s="56" t="s">
        <v>94</v>
      </c>
      <c r="M2" s="56" t="s">
        <v>95</v>
      </c>
      <c r="N2" s="56" t="s">
        <v>96</v>
      </c>
    </row>
    <row r="3" spans="1:14" ht="30" x14ac:dyDescent="0.25">
      <c r="A3" s="56" t="s">
        <v>83</v>
      </c>
      <c r="B3" s="57" t="s">
        <v>67</v>
      </c>
      <c r="C3" s="57" t="s">
        <v>68</v>
      </c>
      <c r="D3" s="57" t="s">
        <v>69</v>
      </c>
      <c r="F3" s="58">
        <v>1002.1797210137612</v>
      </c>
      <c r="G3" s="58">
        <v>-2.2170880638886756</v>
      </c>
      <c r="H3" s="58">
        <v>1.5476964134103011</v>
      </c>
      <c r="I3" s="83"/>
      <c r="K3" s="56" t="s">
        <v>86</v>
      </c>
      <c r="L3" s="56" t="s">
        <v>87</v>
      </c>
      <c r="M3" s="56" t="s">
        <v>88</v>
      </c>
      <c r="N3" s="56" t="s">
        <v>89</v>
      </c>
    </row>
    <row r="4" spans="1:14" x14ac:dyDescent="0.25">
      <c r="A4">
        <v>21</v>
      </c>
      <c r="B4">
        <v>1061</v>
      </c>
      <c r="C4">
        <v>19</v>
      </c>
      <c r="D4">
        <v>68</v>
      </c>
      <c r="I4">
        <f>$F$3+SUMPRODUCT($G$3:$H$3,C4:D4)</f>
        <v>1065.2984039117769</v>
      </c>
      <c r="K4">
        <f>I4-B4</f>
        <v>4.2984039117768589</v>
      </c>
      <c r="L4">
        <f>K4^2</f>
        <v>18.476276188778602</v>
      </c>
      <c r="M4">
        <f>AVERAGE(L4:L13)</f>
        <v>27.268460440513053</v>
      </c>
      <c r="N4">
        <f>SQRT(M4)</f>
        <v>5.2219211446088547</v>
      </c>
    </row>
    <row r="5" spans="1:14" x14ac:dyDescent="0.25">
      <c r="A5">
        <v>22</v>
      </c>
      <c r="B5">
        <v>973</v>
      </c>
      <c r="C5">
        <v>20</v>
      </c>
      <c r="D5">
        <v>11</v>
      </c>
      <c r="I5">
        <f t="shared" ref="I5:I13" si="0">$F$3+SUMPRODUCT($G$3:$H$3,C5:D5)</f>
        <v>974.86262028350097</v>
      </c>
      <c r="K5">
        <f t="shared" ref="K5:K13" si="1">I5-B5</f>
        <v>1.8626202835009735</v>
      </c>
      <c r="L5">
        <f t="shared" ref="L5:L13" si="2">K5^2</f>
        <v>3.4693543205092472</v>
      </c>
    </row>
    <row r="6" spans="1:14" x14ac:dyDescent="0.25">
      <c r="A6">
        <v>23</v>
      </c>
      <c r="B6">
        <v>1020</v>
      </c>
      <c r="C6">
        <v>11</v>
      </c>
      <c r="D6">
        <v>28</v>
      </c>
      <c r="I6">
        <f t="shared" si="0"/>
        <v>1021.1272518864741</v>
      </c>
      <c r="K6">
        <f t="shared" si="1"/>
        <v>1.1272518864741414</v>
      </c>
      <c r="L6">
        <f t="shared" si="2"/>
        <v>1.2706968155595106</v>
      </c>
    </row>
    <row r="7" spans="1:14" x14ac:dyDescent="0.25">
      <c r="A7">
        <v>24</v>
      </c>
      <c r="B7">
        <v>988</v>
      </c>
      <c r="C7">
        <v>18</v>
      </c>
      <c r="D7">
        <v>21</v>
      </c>
      <c r="I7">
        <f t="shared" si="0"/>
        <v>994.77376054538138</v>
      </c>
      <c r="K7">
        <f t="shared" si="1"/>
        <v>6.7737605453813785</v>
      </c>
      <c r="L7">
        <f t="shared" si="2"/>
        <v>45.883831926165428</v>
      </c>
    </row>
    <row r="8" spans="1:14" x14ac:dyDescent="0.25">
      <c r="A8">
        <v>25</v>
      </c>
      <c r="B8">
        <v>1016</v>
      </c>
      <c r="C8">
        <v>15</v>
      </c>
      <c r="D8">
        <v>32</v>
      </c>
      <c r="I8">
        <f t="shared" si="0"/>
        <v>1018.4496852845607</v>
      </c>
      <c r="K8">
        <f t="shared" si="1"/>
        <v>2.4496852845607009</v>
      </c>
      <c r="L8">
        <f t="shared" si="2"/>
        <v>6.000957993393242</v>
      </c>
    </row>
    <row r="9" spans="1:14" x14ac:dyDescent="0.25">
      <c r="A9">
        <v>26</v>
      </c>
      <c r="B9">
        <v>1058</v>
      </c>
      <c r="C9">
        <v>16</v>
      </c>
      <c r="D9">
        <v>59</v>
      </c>
      <c r="I9">
        <f t="shared" si="0"/>
        <v>1058.02040038275</v>
      </c>
      <c r="K9">
        <f t="shared" si="1"/>
        <v>2.040038275004008E-2</v>
      </c>
      <c r="L9">
        <f t="shared" si="2"/>
        <v>4.1617561634813287E-4</v>
      </c>
    </row>
    <row r="10" spans="1:14" x14ac:dyDescent="0.25">
      <c r="A10">
        <v>27</v>
      </c>
      <c r="B10">
        <v>993</v>
      </c>
      <c r="C10">
        <v>16</v>
      </c>
      <c r="D10">
        <v>12</v>
      </c>
      <c r="I10">
        <f t="shared" si="0"/>
        <v>985.27866895246598</v>
      </c>
      <c r="K10">
        <f t="shared" si="1"/>
        <v>-7.7213310475340222</v>
      </c>
      <c r="L10">
        <f t="shared" si="2"/>
        <v>59.618953145612842</v>
      </c>
    </row>
    <row r="11" spans="1:14" x14ac:dyDescent="0.25">
      <c r="A11">
        <v>28</v>
      </c>
      <c r="B11">
        <v>973</v>
      </c>
      <c r="C11">
        <v>18</v>
      </c>
      <c r="D11">
        <v>12</v>
      </c>
      <c r="I11">
        <f t="shared" si="0"/>
        <v>980.8444928246887</v>
      </c>
      <c r="K11">
        <f t="shared" si="1"/>
        <v>7.8444928246887002</v>
      </c>
      <c r="L11">
        <f t="shared" si="2"/>
        <v>61.536067676592502</v>
      </c>
    </row>
    <row r="12" spans="1:14" x14ac:dyDescent="0.25">
      <c r="A12">
        <v>29</v>
      </c>
      <c r="B12">
        <v>1011</v>
      </c>
      <c r="C12">
        <v>19</v>
      </c>
      <c r="D12">
        <v>35</v>
      </c>
      <c r="I12">
        <f t="shared" si="0"/>
        <v>1014.2244222692369</v>
      </c>
      <c r="K12">
        <f t="shared" si="1"/>
        <v>3.2244222692369249</v>
      </c>
      <c r="L12">
        <f t="shared" si="2"/>
        <v>10.396898970351</v>
      </c>
    </row>
    <row r="13" spans="1:14" x14ac:dyDescent="0.25">
      <c r="A13">
        <v>30</v>
      </c>
      <c r="B13">
        <v>1050</v>
      </c>
      <c r="C13">
        <v>17</v>
      </c>
      <c r="D13">
        <v>50</v>
      </c>
      <c r="I13">
        <f t="shared" si="0"/>
        <v>1041.8740445981687</v>
      </c>
      <c r="K13">
        <f t="shared" si="1"/>
        <v>-8.1259554018313338</v>
      </c>
      <c r="L13">
        <f t="shared" si="2"/>
        <v>66.031151192551832</v>
      </c>
    </row>
  </sheetData>
  <mergeCells count="1">
    <mergeCell ref="I2:I3"/>
  </mergeCells>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N13"/>
  <sheetViews>
    <sheetView workbookViewId="0">
      <selection activeCell="P23" sqref="P23"/>
    </sheetView>
  </sheetViews>
  <sheetFormatPr defaultRowHeight="15" x14ac:dyDescent="0.25"/>
  <cols>
    <col min="3" max="7" width="0" hidden="1" customWidth="1"/>
    <col min="8" max="8" width="14.42578125" hidden="1" customWidth="1"/>
    <col min="9" max="9" width="12.42578125" customWidth="1"/>
    <col min="13" max="13" width="11.5703125" bestFit="1" customWidth="1"/>
  </cols>
  <sheetData>
    <row r="1" spans="1:14" x14ac:dyDescent="0.25">
      <c r="F1" s="59" t="s">
        <v>85</v>
      </c>
      <c r="G1" s="60"/>
      <c r="H1" s="60"/>
      <c r="I1" s="61"/>
    </row>
    <row r="2" spans="1:14" x14ac:dyDescent="0.25">
      <c r="A2" s="62" t="s">
        <v>84</v>
      </c>
      <c r="B2" s="60"/>
      <c r="C2" s="60"/>
      <c r="D2" s="61"/>
      <c r="F2" s="58" t="s">
        <v>13</v>
      </c>
      <c r="G2" s="58" t="s">
        <v>68</v>
      </c>
      <c r="H2" s="58" t="s">
        <v>69</v>
      </c>
      <c r="I2" s="82" t="s">
        <v>29</v>
      </c>
      <c r="K2" s="56" t="s">
        <v>93</v>
      </c>
      <c r="L2" s="56" t="s">
        <v>94</v>
      </c>
      <c r="M2" s="56" t="s">
        <v>95</v>
      </c>
      <c r="N2" s="56" t="s">
        <v>96</v>
      </c>
    </row>
    <row r="3" spans="1:14" ht="30" x14ac:dyDescent="0.25">
      <c r="A3" s="56" t="s">
        <v>83</v>
      </c>
      <c r="B3" s="57" t="s">
        <v>67</v>
      </c>
      <c r="C3" s="57" t="s">
        <v>68</v>
      </c>
      <c r="D3" s="57" t="s">
        <v>69</v>
      </c>
      <c r="F3" s="58">
        <v>1002.1797210137612</v>
      </c>
      <c r="G3" s="58">
        <v>-2.2170880638886756</v>
      </c>
      <c r="H3" s="58">
        <v>1.5476964134103011</v>
      </c>
      <c r="I3" s="83"/>
      <c r="K3" s="56" t="s">
        <v>86</v>
      </c>
      <c r="L3" s="56" t="s">
        <v>90</v>
      </c>
      <c r="M3" s="56" t="s">
        <v>91</v>
      </c>
      <c r="N3" s="56" t="s">
        <v>92</v>
      </c>
    </row>
    <row r="4" spans="1:14" x14ac:dyDescent="0.25">
      <c r="A4">
        <v>21</v>
      </c>
      <c r="B4">
        <v>1061</v>
      </c>
      <c r="C4">
        <v>19</v>
      </c>
      <c r="D4">
        <v>68</v>
      </c>
      <c r="I4">
        <f>$F$3+SUMPRODUCT($G$3:$H$3,C4:D4)</f>
        <v>1065.2984039117769</v>
      </c>
      <c r="K4">
        <f>I4-B4</f>
        <v>4.2984039117768589</v>
      </c>
      <c r="L4">
        <f>K4/B4*100</f>
        <v>0.40512760714202251</v>
      </c>
      <c r="M4">
        <f>ABS(L4)</f>
        <v>0.40512760714202251</v>
      </c>
      <c r="N4">
        <f>AVERAGE(M4:M13)</f>
        <v>0.43123431579943128</v>
      </c>
    </row>
    <row r="5" spans="1:14" x14ac:dyDescent="0.25">
      <c r="A5">
        <v>22</v>
      </c>
      <c r="B5">
        <v>973</v>
      </c>
      <c r="C5">
        <v>20</v>
      </c>
      <c r="D5">
        <v>11</v>
      </c>
      <c r="I5">
        <f t="shared" ref="I5:I13" si="0">$F$3+SUMPRODUCT($G$3:$H$3,C5:D5)</f>
        <v>974.86262028350097</v>
      </c>
      <c r="K5">
        <f t="shared" ref="K5:K13" si="1">I5-B5</f>
        <v>1.8626202835009735</v>
      </c>
      <c r="L5">
        <f t="shared" ref="L5:L13" si="2">K5/B5*100</f>
        <v>0.19143065606382051</v>
      </c>
      <c r="M5">
        <f t="shared" ref="M5:M13" si="3">ABS(L5)</f>
        <v>0.19143065606382051</v>
      </c>
    </row>
    <row r="6" spans="1:14" x14ac:dyDescent="0.25">
      <c r="A6">
        <v>23</v>
      </c>
      <c r="B6">
        <v>1020</v>
      </c>
      <c r="C6">
        <v>11</v>
      </c>
      <c r="D6">
        <v>28</v>
      </c>
      <c r="I6">
        <f t="shared" si="0"/>
        <v>1021.1272518864741</v>
      </c>
      <c r="K6">
        <f t="shared" si="1"/>
        <v>1.1272518864741414</v>
      </c>
      <c r="L6">
        <f t="shared" si="2"/>
        <v>0.11051489083079818</v>
      </c>
      <c r="M6">
        <f t="shared" si="3"/>
        <v>0.11051489083079818</v>
      </c>
    </row>
    <row r="7" spans="1:14" x14ac:dyDescent="0.25">
      <c r="A7">
        <v>24</v>
      </c>
      <c r="B7">
        <v>988</v>
      </c>
      <c r="C7">
        <v>18</v>
      </c>
      <c r="D7">
        <v>21</v>
      </c>
      <c r="I7">
        <f t="shared" si="0"/>
        <v>994.77376054538138</v>
      </c>
      <c r="K7">
        <f t="shared" si="1"/>
        <v>6.7737605453813785</v>
      </c>
      <c r="L7">
        <f t="shared" si="2"/>
        <v>0.68560329406694109</v>
      </c>
      <c r="M7">
        <f t="shared" si="3"/>
        <v>0.68560329406694109</v>
      </c>
    </row>
    <row r="8" spans="1:14" x14ac:dyDescent="0.25">
      <c r="A8">
        <v>25</v>
      </c>
      <c r="B8">
        <v>1016</v>
      </c>
      <c r="C8">
        <v>15</v>
      </c>
      <c r="D8">
        <v>32</v>
      </c>
      <c r="I8">
        <f t="shared" si="0"/>
        <v>1018.4496852845607</v>
      </c>
      <c r="K8">
        <f t="shared" si="1"/>
        <v>2.4496852845607009</v>
      </c>
      <c r="L8">
        <f t="shared" si="2"/>
        <v>0.24111075635439971</v>
      </c>
      <c r="M8">
        <f t="shared" si="3"/>
        <v>0.24111075635439971</v>
      </c>
    </row>
    <row r="9" spans="1:14" x14ac:dyDescent="0.25">
      <c r="A9">
        <v>26</v>
      </c>
      <c r="B9">
        <v>1058</v>
      </c>
      <c r="C9">
        <v>16</v>
      </c>
      <c r="D9">
        <v>59</v>
      </c>
      <c r="I9">
        <f t="shared" si="0"/>
        <v>1058.02040038275</v>
      </c>
      <c r="K9">
        <f t="shared" si="1"/>
        <v>2.040038275004008E-2</v>
      </c>
      <c r="L9">
        <f t="shared" si="2"/>
        <v>1.9282025283591758E-3</v>
      </c>
      <c r="M9">
        <f t="shared" si="3"/>
        <v>1.9282025283591758E-3</v>
      </c>
    </row>
    <row r="10" spans="1:14" x14ac:dyDescent="0.25">
      <c r="A10">
        <v>27</v>
      </c>
      <c r="B10">
        <v>993</v>
      </c>
      <c r="C10">
        <v>16</v>
      </c>
      <c r="D10">
        <v>12</v>
      </c>
      <c r="I10">
        <f t="shared" si="0"/>
        <v>985.27866895246598</v>
      </c>
      <c r="K10">
        <f t="shared" si="1"/>
        <v>-7.7213310475340222</v>
      </c>
      <c r="L10">
        <f t="shared" si="2"/>
        <v>-0.77757613771742418</v>
      </c>
      <c r="M10">
        <f t="shared" si="3"/>
        <v>0.77757613771742418</v>
      </c>
    </row>
    <row r="11" spans="1:14" x14ac:dyDescent="0.25">
      <c r="A11">
        <v>28</v>
      </c>
      <c r="B11">
        <v>973</v>
      </c>
      <c r="C11">
        <v>18</v>
      </c>
      <c r="D11">
        <v>12</v>
      </c>
      <c r="I11">
        <f t="shared" si="0"/>
        <v>980.8444928246887</v>
      </c>
      <c r="K11">
        <f t="shared" si="1"/>
        <v>7.8444928246887002</v>
      </c>
      <c r="L11">
        <f t="shared" si="2"/>
        <v>0.80621714539452216</v>
      </c>
      <c r="M11">
        <f t="shared" si="3"/>
        <v>0.80621714539452216</v>
      </c>
    </row>
    <row r="12" spans="1:14" x14ac:dyDescent="0.25">
      <c r="A12">
        <v>29</v>
      </c>
      <c r="B12">
        <v>1011</v>
      </c>
      <c r="C12">
        <v>19</v>
      </c>
      <c r="D12">
        <v>35</v>
      </c>
      <c r="I12">
        <f t="shared" si="0"/>
        <v>1014.2244222692369</v>
      </c>
      <c r="K12">
        <f t="shared" si="1"/>
        <v>3.2244222692369249</v>
      </c>
      <c r="L12">
        <f t="shared" si="2"/>
        <v>0.31893395343589759</v>
      </c>
      <c r="M12">
        <f t="shared" si="3"/>
        <v>0.31893395343589759</v>
      </c>
    </row>
    <row r="13" spans="1:14" x14ac:dyDescent="0.25">
      <c r="A13">
        <v>30</v>
      </c>
      <c r="B13">
        <v>1050</v>
      </c>
      <c r="C13">
        <v>17</v>
      </c>
      <c r="D13">
        <v>50</v>
      </c>
      <c r="I13">
        <f t="shared" si="0"/>
        <v>1041.8740445981687</v>
      </c>
      <c r="K13">
        <f t="shared" si="1"/>
        <v>-8.1259554018313338</v>
      </c>
      <c r="L13">
        <f t="shared" si="2"/>
        <v>-0.77390051446012709</v>
      </c>
      <c r="M13">
        <f t="shared" si="3"/>
        <v>0.77390051446012709</v>
      </c>
    </row>
  </sheetData>
  <mergeCells count="1">
    <mergeCell ref="I2:I3"/>
  </mergeCells>
  <pageMargins left="0.7" right="0.7" top="0.75" bottom="0.75" header="0.3" footer="0.3"/>
  <drawing r:id="rId1"/>
  <legacy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E37"/>
  <sheetViews>
    <sheetView workbookViewId="0">
      <selection activeCell="G20" sqref="G20"/>
    </sheetView>
  </sheetViews>
  <sheetFormatPr defaultRowHeight="15" x14ac:dyDescent="0.25"/>
  <cols>
    <col min="1" max="1" width="9.7109375" bestFit="1" customWidth="1"/>
    <col min="2" max="2" width="8.85546875" style="55" customWidth="1"/>
    <col min="3" max="3" width="10.42578125" style="55" customWidth="1"/>
    <col min="4" max="4" width="11.5703125" style="55" customWidth="1"/>
    <col min="5" max="5" width="9.7109375" style="55" customWidth="1"/>
  </cols>
  <sheetData>
    <row r="1" spans="1:5" ht="30" x14ac:dyDescent="0.25">
      <c r="A1" s="64" t="s">
        <v>26</v>
      </c>
      <c r="B1" s="65" t="s">
        <v>0</v>
      </c>
      <c r="C1" s="65" t="s">
        <v>1</v>
      </c>
      <c r="D1" s="65" t="s">
        <v>100</v>
      </c>
      <c r="E1" s="66" t="s">
        <v>47</v>
      </c>
    </row>
    <row r="2" spans="1:5" x14ac:dyDescent="0.25">
      <c r="A2" s="5">
        <v>40179</v>
      </c>
      <c r="B2" s="67">
        <v>45</v>
      </c>
      <c r="C2" s="67">
        <v>59</v>
      </c>
      <c r="D2" s="67">
        <v>47</v>
      </c>
      <c r="E2" s="68">
        <v>0</v>
      </c>
    </row>
    <row r="3" spans="1:5" x14ac:dyDescent="0.25">
      <c r="A3" s="5">
        <v>40210</v>
      </c>
      <c r="B3" s="67">
        <v>41</v>
      </c>
      <c r="C3" s="67">
        <v>57</v>
      </c>
      <c r="D3" s="67">
        <v>50</v>
      </c>
      <c r="E3" s="68">
        <v>0</v>
      </c>
    </row>
    <row r="4" spans="1:5" x14ac:dyDescent="0.25">
      <c r="A4" s="5">
        <v>40238</v>
      </c>
      <c r="B4" s="67">
        <v>45</v>
      </c>
      <c r="C4" s="67">
        <v>53</v>
      </c>
      <c r="D4" s="67">
        <v>42</v>
      </c>
      <c r="E4" s="68">
        <v>0</v>
      </c>
    </row>
    <row r="5" spans="1:5" x14ac:dyDescent="0.25">
      <c r="A5" s="5">
        <v>40269</v>
      </c>
      <c r="B5" s="67">
        <v>56</v>
      </c>
      <c r="C5" s="67">
        <v>55</v>
      </c>
      <c r="D5" s="67">
        <v>44</v>
      </c>
      <c r="E5" s="68">
        <v>1</v>
      </c>
    </row>
    <row r="6" spans="1:5" x14ac:dyDescent="0.25">
      <c r="A6" s="5">
        <v>40299</v>
      </c>
      <c r="B6" s="67">
        <v>40</v>
      </c>
      <c r="C6" s="67">
        <v>56</v>
      </c>
      <c r="D6" s="67">
        <v>42</v>
      </c>
      <c r="E6" s="68">
        <v>0</v>
      </c>
    </row>
    <row r="7" spans="1:5" x14ac:dyDescent="0.25">
      <c r="A7" s="5">
        <v>40330</v>
      </c>
      <c r="B7" s="67">
        <v>47</v>
      </c>
      <c r="C7" s="67">
        <v>55</v>
      </c>
      <c r="D7" s="67">
        <v>44</v>
      </c>
      <c r="E7" s="68">
        <v>0</v>
      </c>
    </row>
    <row r="8" spans="1:5" x14ac:dyDescent="0.25">
      <c r="A8" s="5">
        <v>40360</v>
      </c>
      <c r="B8" s="67">
        <v>45</v>
      </c>
      <c r="C8" s="67">
        <v>51</v>
      </c>
      <c r="D8" s="67">
        <v>44</v>
      </c>
      <c r="E8" s="68">
        <v>0</v>
      </c>
    </row>
    <row r="9" spans="1:5" x14ac:dyDescent="0.25">
      <c r="A9" s="5">
        <v>40391</v>
      </c>
      <c r="B9" s="67">
        <v>62</v>
      </c>
      <c r="C9" s="67">
        <v>53</v>
      </c>
      <c r="D9" s="67">
        <v>47</v>
      </c>
      <c r="E9" s="68">
        <v>1</v>
      </c>
    </row>
    <row r="10" spans="1:5" x14ac:dyDescent="0.25">
      <c r="A10" s="5">
        <v>40422</v>
      </c>
      <c r="B10" s="67">
        <v>43</v>
      </c>
      <c r="C10" s="67">
        <v>59</v>
      </c>
      <c r="D10" s="67">
        <v>46</v>
      </c>
      <c r="E10" s="68">
        <v>0</v>
      </c>
    </row>
    <row r="11" spans="1:5" x14ac:dyDescent="0.25">
      <c r="A11" s="5">
        <v>40452</v>
      </c>
      <c r="B11" s="67">
        <v>40</v>
      </c>
      <c r="C11" s="67">
        <v>58</v>
      </c>
      <c r="D11" s="67">
        <v>46</v>
      </c>
      <c r="E11" s="68">
        <v>0</v>
      </c>
    </row>
    <row r="12" spans="1:5" x14ac:dyDescent="0.25">
      <c r="A12" s="5">
        <v>40483</v>
      </c>
      <c r="B12" s="67">
        <v>47</v>
      </c>
      <c r="C12" s="67">
        <v>57</v>
      </c>
      <c r="D12" s="67">
        <v>46</v>
      </c>
      <c r="E12" s="68">
        <v>0</v>
      </c>
    </row>
    <row r="13" spans="1:5" x14ac:dyDescent="0.25">
      <c r="A13" s="5">
        <v>40513</v>
      </c>
      <c r="B13" s="67">
        <v>48</v>
      </c>
      <c r="C13" s="67">
        <v>60</v>
      </c>
      <c r="D13" s="67">
        <v>50</v>
      </c>
      <c r="E13" s="68">
        <v>1</v>
      </c>
    </row>
    <row r="14" spans="1:5" x14ac:dyDescent="0.25">
      <c r="A14" s="5">
        <v>40544</v>
      </c>
      <c r="B14" s="67">
        <v>42</v>
      </c>
      <c r="C14" s="67">
        <v>54</v>
      </c>
      <c r="D14" s="67">
        <v>45</v>
      </c>
      <c r="E14" s="68">
        <v>0</v>
      </c>
    </row>
    <row r="15" spans="1:5" x14ac:dyDescent="0.25">
      <c r="A15" s="5">
        <v>40575</v>
      </c>
      <c r="B15" s="67">
        <v>36</v>
      </c>
      <c r="C15" s="67">
        <v>59</v>
      </c>
      <c r="D15" s="67">
        <v>43</v>
      </c>
      <c r="E15" s="68">
        <v>0</v>
      </c>
    </row>
    <row r="16" spans="1:5" x14ac:dyDescent="0.25">
      <c r="A16" s="5">
        <v>40603</v>
      </c>
      <c r="B16" s="67">
        <v>48</v>
      </c>
      <c r="C16" s="67">
        <v>52</v>
      </c>
      <c r="D16" s="67">
        <v>45</v>
      </c>
      <c r="E16" s="68">
        <v>0</v>
      </c>
    </row>
    <row r="17" spans="1:5" x14ac:dyDescent="0.25">
      <c r="A17" s="5">
        <v>40634</v>
      </c>
      <c r="B17" s="67">
        <v>61</v>
      </c>
      <c r="C17" s="67">
        <v>53</v>
      </c>
      <c r="D17" s="67">
        <v>50</v>
      </c>
      <c r="E17" s="68">
        <v>1</v>
      </c>
    </row>
    <row r="18" spans="1:5" x14ac:dyDescent="0.25">
      <c r="A18" s="5">
        <v>40664</v>
      </c>
      <c r="B18" s="67">
        <v>51</v>
      </c>
      <c r="C18" s="67">
        <v>50</v>
      </c>
      <c r="D18" s="67">
        <v>44</v>
      </c>
      <c r="E18" s="68">
        <v>0</v>
      </c>
    </row>
    <row r="19" spans="1:5" x14ac:dyDescent="0.25">
      <c r="A19" s="5">
        <v>40695</v>
      </c>
      <c r="B19" s="67">
        <v>50</v>
      </c>
      <c r="C19" s="67">
        <v>54</v>
      </c>
      <c r="D19" s="67">
        <v>42</v>
      </c>
      <c r="E19" s="68">
        <v>0</v>
      </c>
    </row>
    <row r="20" spans="1:5" x14ac:dyDescent="0.25">
      <c r="A20" s="5">
        <v>40725</v>
      </c>
      <c r="B20" s="67">
        <v>47</v>
      </c>
      <c r="C20" s="67">
        <v>57</v>
      </c>
      <c r="D20" s="67">
        <v>40</v>
      </c>
      <c r="E20" s="68">
        <v>0</v>
      </c>
    </row>
    <row r="21" spans="1:5" x14ac:dyDescent="0.25">
      <c r="A21" s="5">
        <v>40756</v>
      </c>
      <c r="B21" s="67">
        <v>58</v>
      </c>
      <c r="C21" s="67">
        <v>55</v>
      </c>
      <c r="D21" s="67">
        <v>48</v>
      </c>
      <c r="E21" s="68">
        <v>1</v>
      </c>
    </row>
    <row r="22" spans="1:5" x14ac:dyDescent="0.25">
      <c r="A22" s="5">
        <v>40787</v>
      </c>
      <c r="B22" s="67">
        <v>41</v>
      </c>
      <c r="C22" s="67">
        <v>58</v>
      </c>
      <c r="D22" s="67">
        <v>42</v>
      </c>
      <c r="E22" s="68">
        <v>0</v>
      </c>
    </row>
    <row r="23" spans="1:5" x14ac:dyDescent="0.25">
      <c r="A23" s="5">
        <v>40817</v>
      </c>
      <c r="B23" s="67">
        <v>45</v>
      </c>
      <c r="C23" s="67">
        <v>55</v>
      </c>
      <c r="D23" s="67">
        <v>40</v>
      </c>
      <c r="E23" s="68">
        <v>0</v>
      </c>
    </row>
    <row r="24" spans="1:5" x14ac:dyDescent="0.25">
      <c r="A24" s="5">
        <v>40848</v>
      </c>
      <c r="B24" s="67">
        <v>53</v>
      </c>
      <c r="C24" s="67">
        <v>50</v>
      </c>
      <c r="D24" s="67">
        <v>41</v>
      </c>
      <c r="E24" s="68">
        <v>0</v>
      </c>
    </row>
    <row r="25" spans="1:5" x14ac:dyDescent="0.25">
      <c r="A25" s="5">
        <v>40878</v>
      </c>
      <c r="B25" s="67">
        <v>62</v>
      </c>
      <c r="C25" s="67">
        <v>52</v>
      </c>
      <c r="D25" s="67">
        <v>47</v>
      </c>
      <c r="E25" s="68">
        <v>1</v>
      </c>
    </row>
    <row r="26" spans="1:5" x14ac:dyDescent="0.25">
      <c r="A26" s="5">
        <v>40909</v>
      </c>
      <c r="B26" s="67">
        <v>39</v>
      </c>
      <c r="C26" s="67">
        <v>60</v>
      </c>
      <c r="D26" s="67">
        <v>40</v>
      </c>
      <c r="E26" s="68">
        <v>0</v>
      </c>
    </row>
    <row r="27" spans="1:5" x14ac:dyDescent="0.25">
      <c r="A27" s="5">
        <v>40940</v>
      </c>
      <c r="B27" s="67">
        <v>45</v>
      </c>
      <c r="C27" s="67">
        <v>60</v>
      </c>
      <c r="D27" s="67">
        <v>44</v>
      </c>
      <c r="E27" s="68">
        <v>0</v>
      </c>
    </row>
    <row r="28" spans="1:5" x14ac:dyDescent="0.25">
      <c r="A28" s="5">
        <v>40969</v>
      </c>
      <c r="B28" s="67">
        <v>40</v>
      </c>
      <c r="C28" s="67">
        <v>58</v>
      </c>
      <c r="D28" s="67">
        <v>45</v>
      </c>
      <c r="E28" s="68">
        <v>0</v>
      </c>
    </row>
    <row r="29" spans="1:5" x14ac:dyDescent="0.25">
      <c r="A29" s="5">
        <v>41000</v>
      </c>
      <c r="B29" s="67">
        <v>53</v>
      </c>
      <c r="C29" s="67">
        <v>56</v>
      </c>
      <c r="D29" s="67">
        <v>40</v>
      </c>
      <c r="E29" s="68">
        <v>1</v>
      </c>
    </row>
    <row r="30" spans="1:5" x14ac:dyDescent="0.25">
      <c r="A30" s="5">
        <v>41030</v>
      </c>
      <c r="B30" s="67">
        <v>41</v>
      </c>
      <c r="C30" s="67">
        <v>59</v>
      </c>
      <c r="D30" s="67">
        <v>49</v>
      </c>
      <c r="E30" s="68">
        <v>0</v>
      </c>
    </row>
    <row r="31" spans="1:5" x14ac:dyDescent="0.25">
      <c r="A31" s="5">
        <v>41061</v>
      </c>
      <c r="B31" s="67">
        <v>42</v>
      </c>
      <c r="C31" s="67">
        <v>58</v>
      </c>
      <c r="D31" s="67">
        <v>44</v>
      </c>
      <c r="E31" s="68">
        <v>0</v>
      </c>
    </row>
    <row r="32" spans="1:5" x14ac:dyDescent="0.25">
      <c r="A32" s="5">
        <v>41091</v>
      </c>
      <c r="B32" s="67">
        <v>40</v>
      </c>
      <c r="C32" s="67">
        <v>56</v>
      </c>
      <c r="D32" s="67">
        <v>48</v>
      </c>
      <c r="E32" s="68">
        <v>0</v>
      </c>
    </row>
    <row r="33" spans="1:5" x14ac:dyDescent="0.25">
      <c r="A33" s="5">
        <v>41122</v>
      </c>
      <c r="B33" s="67">
        <v>58</v>
      </c>
      <c r="C33" s="67">
        <v>54</v>
      </c>
      <c r="D33" s="67">
        <v>46</v>
      </c>
      <c r="E33" s="68">
        <v>1</v>
      </c>
    </row>
    <row r="34" spans="1:5" x14ac:dyDescent="0.25">
      <c r="A34" s="5">
        <v>41153</v>
      </c>
      <c r="B34" s="67">
        <v>44</v>
      </c>
      <c r="C34" s="67">
        <v>55</v>
      </c>
      <c r="D34" s="67">
        <v>41</v>
      </c>
      <c r="E34" s="68">
        <v>0</v>
      </c>
    </row>
    <row r="35" spans="1:5" x14ac:dyDescent="0.25">
      <c r="A35" s="5">
        <v>41183</v>
      </c>
      <c r="B35" s="67">
        <v>44</v>
      </c>
      <c r="C35" s="67">
        <v>60</v>
      </c>
      <c r="D35" s="67">
        <v>48</v>
      </c>
      <c r="E35" s="68">
        <v>0</v>
      </c>
    </row>
    <row r="36" spans="1:5" x14ac:dyDescent="0.25">
      <c r="A36" s="5">
        <v>41214</v>
      </c>
      <c r="B36" s="67">
        <v>52</v>
      </c>
      <c r="C36" s="67">
        <v>51</v>
      </c>
      <c r="D36" s="67">
        <v>45</v>
      </c>
      <c r="E36" s="68">
        <v>0</v>
      </c>
    </row>
    <row r="37" spans="1:5" x14ac:dyDescent="0.25">
      <c r="A37" s="5">
        <v>41244</v>
      </c>
      <c r="B37" s="67">
        <v>47</v>
      </c>
      <c r="C37" s="67">
        <v>59</v>
      </c>
      <c r="D37" s="67">
        <v>44</v>
      </c>
      <c r="E37" s="68">
        <v>1</v>
      </c>
    </row>
  </sheetData>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R21"/>
  <sheetViews>
    <sheetView topLeftCell="J1" workbookViewId="0">
      <selection activeCell="Q31" sqref="Q31"/>
    </sheetView>
  </sheetViews>
  <sheetFormatPr defaultRowHeight="15" outlineLevelCol="1" x14ac:dyDescent="0.25"/>
  <cols>
    <col min="1" max="4" width="9.140625" hidden="1" customWidth="1" outlineLevel="1"/>
    <col min="5" max="5" width="15.140625" hidden="1" customWidth="1" outlineLevel="1"/>
    <col min="6" max="6" width="9.85546875" hidden="1" customWidth="1" outlineLevel="1"/>
    <col min="7" max="9" width="9.140625" hidden="1" customWidth="1" outlineLevel="1"/>
    <col min="10" max="10" width="7.140625" customWidth="1" collapsed="1"/>
    <col min="11" max="11" width="4.42578125" customWidth="1"/>
    <col min="12" max="12" width="7.5703125" customWidth="1"/>
    <col min="13" max="13" width="6.28515625" customWidth="1"/>
    <col min="14" max="14" width="8.5703125" customWidth="1"/>
    <col min="15" max="15" width="6" customWidth="1"/>
    <col min="16" max="16" width="6.7109375" customWidth="1"/>
    <col min="17" max="17" width="6" customWidth="1"/>
    <col min="18" max="18" width="6.140625" customWidth="1"/>
  </cols>
  <sheetData>
    <row r="1" spans="1:18" ht="30" x14ac:dyDescent="0.25">
      <c r="A1" s="6" t="s">
        <v>1</v>
      </c>
      <c r="B1" s="6" t="s">
        <v>103</v>
      </c>
      <c r="C1" s="6" t="s">
        <v>101</v>
      </c>
      <c r="D1" s="6" t="s">
        <v>102</v>
      </c>
      <c r="E1" s="6" t="s">
        <v>105</v>
      </c>
      <c r="F1" s="6" t="s">
        <v>104</v>
      </c>
      <c r="G1" s="6">
        <v>2011</v>
      </c>
      <c r="H1" s="6">
        <v>2012</v>
      </c>
      <c r="I1" s="6">
        <v>2013</v>
      </c>
      <c r="J1" s="69" t="s">
        <v>1</v>
      </c>
      <c r="K1" s="69" t="s">
        <v>103</v>
      </c>
      <c r="L1" s="69" t="s">
        <v>101</v>
      </c>
      <c r="M1" s="69" t="s">
        <v>102</v>
      </c>
      <c r="N1" s="69" t="s">
        <v>105</v>
      </c>
      <c r="O1" s="69" t="s">
        <v>104</v>
      </c>
      <c r="P1" s="69">
        <v>2011</v>
      </c>
      <c r="Q1" s="69">
        <v>2012</v>
      </c>
      <c r="R1" s="69">
        <v>2013</v>
      </c>
    </row>
    <row r="2" spans="1:18" x14ac:dyDescent="0.25">
      <c r="A2">
        <f ca="1">RANDBETWEEN(-5,5)/10+1*B2+0.5*C2+0.05*D2+1.5*E2+2*F2-1*G2-2*H2-3*I2</f>
        <v>10.399999999999999</v>
      </c>
      <c r="B2">
        <f ca="1">RANDBETWEEN(1,10)</f>
        <v>9</v>
      </c>
      <c r="C2">
        <f ca="1">RANDBETWEEN(1,10)</f>
        <v>3</v>
      </c>
      <c r="D2">
        <f ca="1">RANDBETWEEN(1,10)</f>
        <v>4</v>
      </c>
      <c r="E2">
        <v>0</v>
      </c>
      <c r="F2">
        <f ca="1">RANDBETWEEN(0,1)</f>
        <v>0</v>
      </c>
      <c r="G2">
        <v>0</v>
      </c>
      <c r="H2">
        <v>0</v>
      </c>
      <c r="I2">
        <v>0</v>
      </c>
      <c r="J2">
        <v>11.2</v>
      </c>
      <c r="K2">
        <v>9</v>
      </c>
      <c r="L2">
        <v>3</v>
      </c>
      <c r="M2">
        <v>4</v>
      </c>
      <c r="N2">
        <v>0</v>
      </c>
      <c r="O2">
        <v>0</v>
      </c>
      <c r="P2">
        <v>0</v>
      </c>
      <c r="Q2">
        <v>0</v>
      </c>
      <c r="R2">
        <v>0</v>
      </c>
    </row>
    <row r="3" spans="1:18" x14ac:dyDescent="0.25">
      <c r="A3">
        <f t="shared" ref="A3:A21" ca="1" si="0">RANDBETWEEN(-5,5)/10+1*B3+0.5*C3+0.05*D3+1.5*E3+2*F3-1*G3-2*H3-3*I3</f>
        <v>11.149999999999999</v>
      </c>
      <c r="B3">
        <f t="shared" ref="B3:D21" ca="1" si="1">RANDBETWEEN(1,10)</f>
        <v>5</v>
      </c>
      <c r="C3">
        <f t="shared" ca="1" si="1"/>
        <v>7</v>
      </c>
      <c r="D3">
        <f t="shared" ca="1" si="1"/>
        <v>9</v>
      </c>
      <c r="E3">
        <v>0</v>
      </c>
      <c r="F3">
        <f t="shared" ref="F3:F21" ca="1" si="2">RANDBETWEEN(0,1)</f>
        <v>1</v>
      </c>
      <c r="G3">
        <v>0</v>
      </c>
      <c r="H3">
        <v>0</v>
      </c>
      <c r="I3">
        <v>0</v>
      </c>
      <c r="J3">
        <v>7.15</v>
      </c>
      <c r="K3">
        <v>2</v>
      </c>
      <c r="L3">
        <v>5</v>
      </c>
      <c r="M3">
        <v>5</v>
      </c>
      <c r="N3">
        <v>0</v>
      </c>
      <c r="O3">
        <v>1</v>
      </c>
      <c r="P3">
        <v>0</v>
      </c>
      <c r="Q3">
        <v>0</v>
      </c>
      <c r="R3">
        <v>0</v>
      </c>
    </row>
    <row r="4" spans="1:18" x14ac:dyDescent="0.25">
      <c r="A4">
        <f t="shared" ca="1" si="0"/>
        <v>7.4</v>
      </c>
      <c r="B4">
        <f t="shared" ca="1" si="1"/>
        <v>5</v>
      </c>
      <c r="C4">
        <f t="shared" ca="1" si="1"/>
        <v>1</v>
      </c>
      <c r="D4">
        <f t="shared" ca="1" si="1"/>
        <v>4</v>
      </c>
      <c r="E4">
        <v>0</v>
      </c>
      <c r="F4">
        <f t="shared" ca="1" si="2"/>
        <v>1</v>
      </c>
      <c r="G4">
        <v>0</v>
      </c>
      <c r="H4">
        <v>0</v>
      </c>
      <c r="I4">
        <v>0</v>
      </c>
      <c r="J4">
        <v>11.7</v>
      </c>
      <c r="K4">
        <v>9</v>
      </c>
      <c r="L4">
        <v>5</v>
      </c>
      <c r="M4">
        <v>2</v>
      </c>
      <c r="N4">
        <v>0</v>
      </c>
      <c r="O4">
        <v>0</v>
      </c>
      <c r="P4">
        <v>0</v>
      </c>
      <c r="Q4">
        <v>0</v>
      </c>
      <c r="R4">
        <v>0</v>
      </c>
    </row>
    <row r="5" spans="1:18" x14ac:dyDescent="0.25">
      <c r="A5">
        <f t="shared" ca="1" si="0"/>
        <v>7.8</v>
      </c>
      <c r="B5">
        <f t="shared" ca="1" si="1"/>
        <v>3</v>
      </c>
      <c r="C5">
        <f t="shared" ca="1" si="1"/>
        <v>6</v>
      </c>
      <c r="D5">
        <f t="shared" ca="1" si="1"/>
        <v>2</v>
      </c>
      <c r="E5">
        <v>0</v>
      </c>
      <c r="F5">
        <f t="shared" ca="1" si="2"/>
        <v>1</v>
      </c>
      <c r="G5">
        <v>0</v>
      </c>
      <c r="H5">
        <v>0</v>
      </c>
      <c r="I5">
        <v>0</v>
      </c>
      <c r="J5">
        <v>7.8000000000000007</v>
      </c>
      <c r="K5">
        <v>7</v>
      </c>
      <c r="L5">
        <v>1</v>
      </c>
      <c r="M5">
        <v>8</v>
      </c>
      <c r="N5">
        <v>0</v>
      </c>
      <c r="O5">
        <v>0</v>
      </c>
      <c r="P5">
        <v>0</v>
      </c>
      <c r="Q5">
        <v>0</v>
      </c>
      <c r="R5">
        <v>0</v>
      </c>
    </row>
    <row r="6" spans="1:18" x14ac:dyDescent="0.25">
      <c r="A6">
        <f t="shared" ca="1" si="0"/>
        <v>10</v>
      </c>
      <c r="B6">
        <f t="shared" ca="1" si="1"/>
        <v>6</v>
      </c>
      <c r="C6">
        <f t="shared" ca="1" si="1"/>
        <v>7</v>
      </c>
      <c r="D6">
        <f t="shared" ca="1" si="1"/>
        <v>4</v>
      </c>
      <c r="E6">
        <v>0</v>
      </c>
      <c r="F6">
        <f t="shared" ca="1" si="2"/>
        <v>0</v>
      </c>
      <c r="G6">
        <v>0</v>
      </c>
      <c r="H6">
        <v>0</v>
      </c>
      <c r="I6">
        <v>0</v>
      </c>
      <c r="J6">
        <v>12.55</v>
      </c>
      <c r="K6">
        <v>9</v>
      </c>
      <c r="L6">
        <v>2</v>
      </c>
      <c r="M6">
        <v>1</v>
      </c>
      <c r="N6">
        <v>0</v>
      </c>
      <c r="O6">
        <v>1</v>
      </c>
      <c r="P6">
        <v>0</v>
      </c>
      <c r="Q6">
        <v>0</v>
      </c>
      <c r="R6">
        <v>0</v>
      </c>
    </row>
    <row r="7" spans="1:18" x14ac:dyDescent="0.25">
      <c r="A7">
        <f t="shared" ca="1" si="0"/>
        <v>9.25</v>
      </c>
      <c r="B7">
        <f t="shared" ca="1" si="1"/>
        <v>9</v>
      </c>
      <c r="C7">
        <f t="shared" ca="1" si="1"/>
        <v>2</v>
      </c>
      <c r="D7">
        <f t="shared" ca="1" si="1"/>
        <v>5</v>
      </c>
      <c r="E7">
        <v>0</v>
      </c>
      <c r="F7">
        <f t="shared" ca="1" si="2"/>
        <v>0</v>
      </c>
      <c r="G7">
        <v>1</v>
      </c>
      <c r="H7">
        <v>0</v>
      </c>
      <c r="I7">
        <v>0</v>
      </c>
      <c r="J7">
        <v>2.6</v>
      </c>
      <c r="K7">
        <v>3</v>
      </c>
      <c r="L7">
        <v>1</v>
      </c>
      <c r="M7">
        <v>10</v>
      </c>
      <c r="N7">
        <v>0</v>
      </c>
      <c r="O7">
        <v>0</v>
      </c>
      <c r="P7">
        <v>1</v>
      </c>
      <c r="Q7">
        <v>0</v>
      </c>
      <c r="R7">
        <v>0</v>
      </c>
    </row>
    <row r="8" spans="1:18" x14ac:dyDescent="0.25">
      <c r="A8">
        <f t="shared" ca="1" si="0"/>
        <v>6.75</v>
      </c>
      <c r="B8">
        <f t="shared" ca="1" si="1"/>
        <v>4</v>
      </c>
      <c r="C8">
        <f t="shared" ca="1" si="1"/>
        <v>8</v>
      </c>
      <c r="D8">
        <f t="shared" ca="1" si="1"/>
        <v>5</v>
      </c>
      <c r="E8">
        <v>0</v>
      </c>
      <c r="F8">
        <f t="shared" ca="1" si="2"/>
        <v>0</v>
      </c>
      <c r="G8">
        <v>1</v>
      </c>
      <c r="H8">
        <v>0</v>
      </c>
      <c r="I8">
        <v>0</v>
      </c>
      <c r="J8">
        <v>3.8499999999999996</v>
      </c>
      <c r="K8">
        <v>4</v>
      </c>
      <c r="L8">
        <v>1</v>
      </c>
      <c r="M8">
        <v>1</v>
      </c>
      <c r="N8">
        <v>0</v>
      </c>
      <c r="O8">
        <v>0</v>
      </c>
      <c r="P8">
        <v>1</v>
      </c>
      <c r="Q8">
        <v>0</v>
      </c>
      <c r="R8">
        <v>0</v>
      </c>
    </row>
    <row r="9" spans="1:18" x14ac:dyDescent="0.25">
      <c r="A9">
        <f t="shared" ca="1" si="0"/>
        <v>11.05</v>
      </c>
      <c r="B9">
        <f t="shared" ca="1" si="1"/>
        <v>8</v>
      </c>
      <c r="C9">
        <f t="shared" ca="1" si="1"/>
        <v>4</v>
      </c>
      <c r="D9">
        <f t="shared" ca="1" si="1"/>
        <v>3</v>
      </c>
      <c r="E9">
        <v>1</v>
      </c>
      <c r="F9">
        <f t="shared" ca="1" si="2"/>
        <v>0</v>
      </c>
      <c r="G9">
        <v>1</v>
      </c>
      <c r="H9">
        <v>0</v>
      </c>
      <c r="I9">
        <v>0</v>
      </c>
      <c r="J9">
        <v>10.5</v>
      </c>
      <c r="K9">
        <v>6</v>
      </c>
      <c r="L9">
        <v>2</v>
      </c>
      <c r="M9">
        <v>10</v>
      </c>
      <c r="N9">
        <v>1</v>
      </c>
      <c r="O9">
        <v>1</v>
      </c>
      <c r="P9">
        <v>1</v>
      </c>
      <c r="Q9">
        <v>0</v>
      </c>
      <c r="R9">
        <v>0</v>
      </c>
    </row>
    <row r="10" spans="1:18" x14ac:dyDescent="0.25">
      <c r="A10">
        <f t="shared" ca="1" si="0"/>
        <v>5</v>
      </c>
      <c r="B10">
        <f t="shared" ca="1" si="1"/>
        <v>4</v>
      </c>
      <c r="C10">
        <f t="shared" ca="1" si="1"/>
        <v>1</v>
      </c>
      <c r="D10">
        <f t="shared" ca="1" si="1"/>
        <v>2</v>
      </c>
      <c r="E10">
        <v>1</v>
      </c>
      <c r="F10">
        <f t="shared" ca="1" si="2"/>
        <v>0</v>
      </c>
      <c r="G10">
        <v>1</v>
      </c>
      <c r="H10">
        <v>0</v>
      </c>
      <c r="I10">
        <v>0</v>
      </c>
      <c r="J10">
        <v>9.6999999999999993</v>
      </c>
      <c r="K10">
        <v>5</v>
      </c>
      <c r="L10">
        <v>8</v>
      </c>
      <c r="M10">
        <v>10</v>
      </c>
      <c r="N10">
        <v>1</v>
      </c>
      <c r="O10">
        <v>0</v>
      </c>
      <c r="P10">
        <v>1</v>
      </c>
      <c r="Q10">
        <v>0</v>
      </c>
      <c r="R10">
        <v>0</v>
      </c>
    </row>
    <row r="11" spans="1:18" x14ac:dyDescent="0.25">
      <c r="A11">
        <f t="shared" ca="1" si="0"/>
        <v>3.55</v>
      </c>
      <c r="B11">
        <f t="shared" ca="1" si="1"/>
        <v>4</v>
      </c>
      <c r="C11">
        <f t="shared" ca="1" si="1"/>
        <v>1</v>
      </c>
      <c r="D11">
        <f t="shared" ca="1" si="1"/>
        <v>7</v>
      </c>
      <c r="E11">
        <v>0</v>
      </c>
      <c r="F11">
        <f t="shared" ca="1" si="2"/>
        <v>0</v>
      </c>
      <c r="G11">
        <v>1</v>
      </c>
      <c r="H11">
        <v>0</v>
      </c>
      <c r="I11">
        <v>0</v>
      </c>
      <c r="J11">
        <v>5.75</v>
      </c>
      <c r="K11">
        <v>4</v>
      </c>
      <c r="L11">
        <v>1</v>
      </c>
      <c r="M11">
        <v>9</v>
      </c>
      <c r="N11">
        <v>0</v>
      </c>
      <c r="O11">
        <v>1</v>
      </c>
      <c r="P11">
        <v>1</v>
      </c>
      <c r="Q11">
        <v>0</v>
      </c>
      <c r="R11">
        <v>0</v>
      </c>
    </row>
    <row r="12" spans="1:18" x14ac:dyDescent="0.25">
      <c r="A12">
        <f t="shared" ca="1" si="0"/>
        <v>5.85</v>
      </c>
      <c r="B12">
        <f t="shared" ca="1" si="1"/>
        <v>3</v>
      </c>
      <c r="C12">
        <f t="shared" ca="1" si="1"/>
        <v>9</v>
      </c>
      <c r="D12">
        <f t="shared" ca="1" si="1"/>
        <v>5</v>
      </c>
      <c r="E12">
        <v>0</v>
      </c>
      <c r="F12">
        <f t="shared" ca="1" si="2"/>
        <v>0</v>
      </c>
      <c r="G12">
        <v>0</v>
      </c>
      <c r="H12">
        <v>1</v>
      </c>
      <c r="I12">
        <v>0</v>
      </c>
      <c r="J12">
        <v>12.95</v>
      </c>
      <c r="K12">
        <v>10</v>
      </c>
      <c r="L12">
        <v>10</v>
      </c>
      <c r="M12">
        <v>9</v>
      </c>
      <c r="N12">
        <v>0</v>
      </c>
      <c r="O12">
        <v>0</v>
      </c>
      <c r="P12">
        <v>0</v>
      </c>
      <c r="Q12">
        <v>1</v>
      </c>
      <c r="R12">
        <v>0</v>
      </c>
    </row>
    <row r="13" spans="1:18" x14ac:dyDescent="0.25">
      <c r="A13">
        <f t="shared" ca="1" si="0"/>
        <v>7.65</v>
      </c>
      <c r="B13">
        <f t="shared" ca="1" si="1"/>
        <v>5</v>
      </c>
      <c r="C13">
        <f t="shared" ca="1" si="1"/>
        <v>9</v>
      </c>
      <c r="D13">
        <f t="shared" ca="1" si="1"/>
        <v>3</v>
      </c>
      <c r="E13">
        <v>0</v>
      </c>
      <c r="F13">
        <f t="shared" ca="1" si="2"/>
        <v>0</v>
      </c>
      <c r="G13">
        <v>0</v>
      </c>
      <c r="H13">
        <v>1</v>
      </c>
      <c r="I13">
        <v>0</v>
      </c>
      <c r="J13">
        <v>9.4</v>
      </c>
      <c r="K13">
        <v>8</v>
      </c>
      <c r="L13">
        <v>7</v>
      </c>
      <c r="M13">
        <v>2</v>
      </c>
      <c r="N13">
        <v>0</v>
      </c>
      <c r="O13">
        <v>0</v>
      </c>
      <c r="P13">
        <v>0</v>
      </c>
      <c r="Q13">
        <v>1</v>
      </c>
      <c r="R13">
        <v>0</v>
      </c>
    </row>
    <row r="14" spans="1:18" x14ac:dyDescent="0.25">
      <c r="A14">
        <f t="shared" ca="1" si="0"/>
        <v>7.1499999999999986</v>
      </c>
      <c r="B14">
        <f t="shared" ca="1" si="1"/>
        <v>2</v>
      </c>
      <c r="C14">
        <f t="shared" ca="1" si="1"/>
        <v>10</v>
      </c>
      <c r="D14">
        <f t="shared" ca="1" si="1"/>
        <v>1</v>
      </c>
      <c r="E14">
        <v>0</v>
      </c>
      <c r="F14">
        <f t="shared" ca="1" si="2"/>
        <v>1</v>
      </c>
      <c r="G14">
        <v>0</v>
      </c>
      <c r="H14">
        <v>1</v>
      </c>
      <c r="I14">
        <v>0</v>
      </c>
      <c r="J14">
        <v>10.85</v>
      </c>
      <c r="K14">
        <v>9</v>
      </c>
      <c r="L14">
        <v>8</v>
      </c>
      <c r="M14">
        <v>7</v>
      </c>
      <c r="N14">
        <v>0</v>
      </c>
      <c r="O14">
        <v>0</v>
      </c>
      <c r="P14">
        <v>0</v>
      </c>
      <c r="Q14">
        <v>1</v>
      </c>
      <c r="R14">
        <v>0</v>
      </c>
    </row>
    <row r="15" spans="1:18" x14ac:dyDescent="0.25">
      <c r="A15">
        <f t="shared" ca="1" si="0"/>
        <v>7.5</v>
      </c>
      <c r="B15">
        <f t="shared" ca="1" si="1"/>
        <v>5</v>
      </c>
      <c r="C15">
        <f t="shared" ca="1" si="1"/>
        <v>4</v>
      </c>
      <c r="D15">
        <f t="shared" ca="1" si="1"/>
        <v>8</v>
      </c>
      <c r="E15">
        <v>0</v>
      </c>
      <c r="F15">
        <f t="shared" ca="1" si="2"/>
        <v>1</v>
      </c>
      <c r="G15">
        <v>0</v>
      </c>
      <c r="H15">
        <v>1</v>
      </c>
      <c r="I15">
        <v>0</v>
      </c>
      <c r="J15">
        <v>8.7000000000000011</v>
      </c>
      <c r="K15">
        <v>8</v>
      </c>
      <c r="L15">
        <v>1</v>
      </c>
      <c r="M15">
        <v>6</v>
      </c>
      <c r="N15">
        <v>0</v>
      </c>
      <c r="O15">
        <v>1</v>
      </c>
      <c r="P15">
        <v>0</v>
      </c>
      <c r="Q15">
        <v>1</v>
      </c>
      <c r="R15">
        <v>0</v>
      </c>
    </row>
    <row r="16" spans="1:18" x14ac:dyDescent="0.25">
      <c r="A16">
        <f t="shared" ca="1" si="0"/>
        <v>12.65</v>
      </c>
      <c r="B16">
        <f t="shared" ca="1" si="1"/>
        <v>8</v>
      </c>
      <c r="C16">
        <f t="shared" ca="1" si="1"/>
        <v>9</v>
      </c>
      <c r="D16">
        <f t="shared" ca="1" si="1"/>
        <v>3</v>
      </c>
      <c r="E16">
        <v>0</v>
      </c>
      <c r="F16">
        <f t="shared" ca="1" si="2"/>
        <v>1</v>
      </c>
      <c r="G16">
        <v>0</v>
      </c>
      <c r="H16">
        <v>1</v>
      </c>
      <c r="I16">
        <v>0</v>
      </c>
      <c r="J16">
        <v>11.35</v>
      </c>
      <c r="K16">
        <v>8</v>
      </c>
      <c r="L16">
        <v>9</v>
      </c>
      <c r="M16">
        <v>7</v>
      </c>
      <c r="N16">
        <v>0</v>
      </c>
      <c r="O16">
        <v>0</v>
      </c>
      <c r="P16">
        <v>0</v>
      </c>
      <c r="Q16">
        <v>1</v>
      </c>
      <c r="R16">
        <v>0</v>
      </c>
    </row>
    <row r="17" spans="1:18" x14ac:dyDescent="0.25">
      <c r="A17">
        <f t="shared" ca="1" si="0"/>
        <v>9.15</v>
      </c>
      <c r="B17">
        <f t="shared" ca="1" si="1"/>
        <v>6</v>
      </c>
      <c r="C17">
        <f t="shared" ca="1" si="1"/>
        <v>9</v>
      </c>
      <c r="D17">
        <f t="shared" ca="1" si="1"/>
        <v>1</v>
      </c>
      <c r="E17">
        <v>0</v>
      </c>
      <c r="F17">
        <f t="shared" ca="1" si="2"/>
        <v>1</v>
      </c>
      <c r="G17">
        <v>0</v>
      </c>
      <c r="H17">
        <v>0</v>
      </c>
      <c r="I17">
        <v>1</v>
      </c>
      <c r="J17">
        <v>7.75</v>
      </c>
      <c r="K17">
        <v>4</v>
      </c>
      <c r="L17">
        <v>9</v>
      </c>
      <c r="M17">
        <v>7</v>
      </c>
      <c r="N17">
        <v>0</v>
      </c>
      <c r="O17">
        <v>1</v>
      </c>
      <c r="P17">
        <v>0</v>
      </c>
      <c r="Q17">
        <v>0</v>
      </c>
      <c r="R17">
        <v>1</v>
      </c>
    </row>
    <row r="18" spans="1:18" x14ac:dyDescent="0.25">
      <c r="A18">
        <f t="shared" ca="1" si="0"/>
        <v>3.25</v>
      </c>
      <c r="B18">
        <f t="shared" ca="1" si="1"/>
        <v>1</v>
      </c>
      <c r="C18">
        <f t="shared" ca="1" si="1"/>
        <v>3</v>
      </c>
      <c r="D18">
        <f t="shared" ca="1" si="1"/>
        <v>1</v>
      </c>
      <c r="E18">
        <v>1</v>
      </c>
      <c r="F18">
        <f t="shared" ca="1" si="2"/>
        <v>1</v>
      </c>
      <c r="G18">
        <v>0</v>
      </c>
      <c r="H18">
        <v>0</v>
      </c>
      <c r="I18">
        <v>1</v>
      </c>
      <c r="J18">
        <v>5.1999999999999993</v>
      </c>
      <c r="K18">
        <v>3</v>
      </c>
      <c r="L18">
        <v>3</v>
      </c>
      <c r="M18">
        <v>10</v>
      </c>
      <c r="N18">
        <v>1</v>
      </c>
      <c r="O18">
        <v>1</v>
      </c>
      <c r="P18">
        <v>0</v>
      </c>
      <c r="Q18">
        <v>0</v>
      </c>
      <c r="R18">
        <v>1</v>
      </c>
    </row>
    <row r="19" spans="1:18" x14ac:dyDescent="0.25">
      <c r="A19">
        <f t="shared" ca="1" si="0"/>
        <v>15.2</v>
      </c>
      <c r="B19">
        <f t="shared" ca="1" si="1"/>
        <v>10</v>
      </c>
      <c r="C19">
        <f t="shared" ca="1" si="1"/>
        <v>10</v>
      </c>
      <c r="D19">
        <f t="shared" ca="1" si="1"/>
        <v>2</v>
      </c>
      <c r="E19">
        <v>1</v>
      </c>
      <c r="F19">
        <f t="shared" ca="1" si="2"/>
        <v>1</v>
      </c>
      <c r="G19">
        <v>0</v>
      </c>
      <c r="H19">
        <v>0</v>
      </c>
      <c r="I19">
        <v>1</v>
      </c>
      <c r="J19">
        <v>12.5</v>
      </c>
      <c r="K19">
        <v>10</v>
      </c>
      <c r="L19">
        <v>4</v>
      </c>
      <c r="M19">
        <v>4</v>
      </c>
      <c r="N19">
        <v>1</v>
      </c>
      <c r="O19">
        <v>1</v>
      </c>
      <c r="P19">
        <v>0</v>
      </c>
      <c r="Q19">
        <v>0</v>
      </c>
      <c r="R19">
        <v>1</v>
      </c>
    </row>
    <row r="20" spans="1:18" x14ac:dyDescent="0.25">
      <c r="A20">
        <f t="shared" ca="1" si="0"/>
        <v>7.35</v>
      </c>
      <c r="B20">
        <f t="shared" ca="1" si="1"/>
        <v>4</v>
      </c>
      <c r="C20">
        <f t="shared" ca="1" si="1"/>
        <v>10</v>
      </c>
      <c r="D20">
        <f t="shared" ca="1" si="1"/>
        <v>7</v>
      </c>
      <c r="E20">
        <v>1</v>
      </c>
      <c r="F20">
        <f t="shared" ca="1" si="2"/>
        <v>0</v>
      </c>
      <c r="G20">
        <v>0</v>
      </c>
      <c r="H20">
        <v>0</v>
      </c>
      <c r="I20">
        <v>1</v>
      </c>
      <c r="J20">
        <v>11.7</v>
      </c>
      <c r="K20">
        <v>10</v>
      </c>
      <c r="L20">
        <v>4</v>
      </c>
      <c r="M20">
        <v>4</v>
      </c>
      <c r="N20">
        <v>0</v>
      </c>
      <c r="O20">
        <v>1</v>
      </c>
      <c r="P20">
        <v>0</v>
      </c>
      <c r="Q20">
        <v>0</v>
      </c>
      <c r="R20">
        <v>1</v>
      </c>
    </row>
    <row r="21" spans="1:18" x14ac:dyDescent="0.25">
      <c r="A21">
        <f t="shared" ca="1" si="0"/>
        <v>3.5</v>
      </c>
      <c r="B21">
        <f t="shared" ca="1" si="1"/>
        <v>2</v>
      </c>
      <c r="C21">
        <f t="shared" ca="1" si="1"/>
        <v>8</v>
      </c>
      <c r="D21">
        <f t="shared" ca="1" si="1"/>
        <v>4</v>
      </c>
      <c r="E21">
        <v>0</v>
      </c>
      <c r="F21">
        <f t="shared" ca="1" si="2"/>
        <v>0</v>
      </c>
      <c r="G21">
        <v>0</v>
      </c>
      <c r="H21">
        <v>0</v>
      </c>
      <c r="I21">
        <v>1</v>
      </c>
      <c r="J21">
        <v>6.4500000000000011</v>
      </c>
      <c r="K21">
        <v>8</v>
      </c>
      <c r="L21">
        <v>2</v>
      </c>
      <c r="M21">
        <v>1</v>
      </c>
      <c r="N21">
        <v>0</v>
      </c>
      <c r="O21">
        <v>0</v>
      </c>
      <c r="P21">
        <v>0</v>
      </c>
      <c r="Q21">
        <v>0</v>
      </c>
      <c r="R21">
        <v>1</v>
      </c>
    </row>
  </sheetData>
  <pageMargins left="0.7" right="0.7" top="0.75" bottom="0.75" header="0.3" footer="0.3"/>
  <drawing r:id="rId1"/>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sheetPr>
  <dimension ref="A1:I50"/>
  <sheetViews>
    <sheetView topLeftCell="B1" workbookViewId="0">
      <selection activeCell="E7" sqref="E7"/>
    </sheetView>
  </sheetViews>
  <sheetFormatPr defaultRowHeight="15" x14ac:dyDescent="0.25"/>
  <cols>
    <col min="1" max="1" width="18" bestFit="1" customWidth="1"/>
    <col min="2" max="2" width="14.42578125" bestFit="1" customWidth="1"/>
    <col min="3" max="3" width="14.5703125" bestFit="1" customWidth="1"/>
    <col min="4" max="4" width="18.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0.99565743914670957</v>
      </c>
    </row>
    <row r="5" spans="1:9" x14ac:dyDescent="0.25">
      <c r="A5" s="1" t="s">
        <v>5</v>
      </c>
      <c r="B5" s="1">
        <v>0.99133373612818365</v>
      </c>
    </row>
    <row r="6" spans="1:9" x14ac:dyDescent="0.25">
      <c r="A6" s="1" t="s">
        <v>6</v>
      </c>
      <c r="B6" s="1">
        <v>0.98627841553629081</v>
      </c>
    </row>
    <row r="7" spans="1:9" x14ac:dyDescent="0.25">
      <c r="A7" s="1" t="s">
        <v>7</v>
      </c>
      <c r="B7" s="1">
        <v>0.35774803378876763</v>
      </c>
    </row>
    <row r="8" spans="1:9" ht="15.75" thickBot="1" x14ac:dyDescent="0.3">
      <c r="A8" s="2" t="s">
        <v>8</v>
      </c>
      <c r="B8" s="2">
        <v>20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7</v>
      </c>
      <c r="C12" s="1">
        <v>175.68057113184327</v>
      </c>
      <c r="D12" s="1">
        <v>25.09722444740618</v>
      </c>
      <c r="E12" s="1">
        <v>196.09710563519417</v>
      </c>
      <c r="F12" s="1">
        <v>2.0730104891821735E-11</v>
      </c>
    </row>
    <row r="13" spans="1:9" x14ac:dyDescent="0.25">
      <c r="A13" s="1" t="s">
        <v>11</v>
      </c>
      <c r="B13" s="1">
        <v>12</v>
      </c>
      <c r="C13" s="1">
        <v>1.5358038681567505</v>
      </c>
      <c r="D13" s="1">
        <v>0.12798365567972922</v>
      </c>
      <c r="E13" s="1"/>
      <c r="F13" s="1"/>
    </row>
    <row r="14" spans="1:9" ht="15.75" thickBot="1" x14ac:dyDescent="0.3">
      <c r="A14" s="2" t="s">
        <v>12</v>
      </c>
      <c r="B14" s="2">
        <v>19</v>
      </c>
      <c r="C14" s="2">
        <v>177.21637500000003</v>
      </c>
      <c r="D14" s="73">
        <f>C14/B14</f>
        <v>9.3271776315789481</v>
      </c>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0.25617504616286335</v>
      </c>
      <c r="C17" s="1">
        <v>0.38847573418588133</v>
      </c>
      <c r="D17" s="1">
        <v>0.65943641679376153</v>
      </c>
      <c r="E17" s="1">
        <v>0.52207000943540138</v>
      </c>
      <c r="F17" s="1">
        <v>-0.59024086749573079</v>
      </c>
      <c r="G17" s="1">
        <v>1.1025909598214576</v>
      </c>
      <c r="H17" s="1">
        <v>-0.59024086749573079</v>
      </c>
      <c r="I17" s="1">
        <v>1.1025909598214576</v>
      </c>
    </row>
    <row r="18" spans="1:9" x14ac:dyDescent="0.25">
      <c r="A18" s="1" t="s">
        <v>103</v>
      </c>
      <c r="B18" s="1">
        <v>1.0185734615544602</v>
      </c>
      <c r="C18" s="1">
        <v>3.9514815650117517E-2</v>
      </c>
      <c r="D18" s="1">
        <v>25.777001481504595</v>
      </c>
      <c r="E18" s="1">
        <v>7.0843270111331344E-12</v>
      </c>
      <c r="F18" s="1">
        <v>0.93247807425404872</v>
      </c>
      <c r="G18" s="1">
        <v>1.1046688488548715</v>
      </c>
      <c r="H18" s="1">
        <v>0.93247807425404872</v>
      </c>
      <c r="I18" s="1">
        <v>1.1046688488548715</v>
      </c>
    </row>
    <row r="19" spans="1:9" x14ac:dyDescent="0.25">
      <c r="A19" s="1" t="s">
        <v>101</v>
      </c>
      <c r="B19" s="1">
        <v>0.50383736333564777</v>
      </c>
      <c r="C19" s="1">
        <v>3.3635516306850737E-2</v>
      </c>
      <c r="D19" s="1">
        <v>14.979325982072954</v>
      </c>
      <c r="E19" s="1">
        <v>3.9482112826208116E-9</v>
      </c>
      <c r="F19" s="1">
        <v>0.43055186887380009</v>
      </c>
      <c r="G19" s="1">
        <v>0.57712285779749539</v>
      </c>
      <c r="H19" s="1">
        <v>0.43055186887380009</v>
      </c>
      <c r="I19" s="1">
        <v>0.57712285779749539</v>
      </c>
    </row>
    <row r="20" spans="1:9" x14ac:dyDescent="0.25">
      <c r="A20" s="1" t="s">
        <v>105</v>
      </c>
      <c r="B20" s="1">
        <v>1.4372812725713657</v>
      </c>
      <c r="C20" s="1">
        <v>0.24473896042348056</v>
      </c>
      <c r="D20" s="1">
        <v>5.8727113577845822</v>
      </c>
      <c r="E20" s="1">
        <v>7.5661956656755528E-5</v>
      </c>
      <c r="F20" s="1">
        <v>0.90404088568126617</v>
      </c>
      <c r="G20" s="1">
        <v>1.9705216594614652</v>
      </c>
      <c r="H20" s="1">
        <v>0.90404088568126617</v>
      </c>
      <c r="I20" s="1">
        <v>1.9705216594614652</v>
      </c>
    </row>
    <row r="21" spans="1:9" x14ac:dyDescent="0.25">
      <c r="A21" s="1" t="s">
        <v>104</v>
      </c>
      <c r="B21" s="1">
        <v>2.1945411699273749</v>
      </c>
      <c r="C21" s="1">
        <v>0.19604399293634234</v>
      </c>
      <c r="D21" s="1">
        <v>11.194126058429992</v>
      </c>
      <c r="E21" s="1">
        <v>1.0450706108955552E-7</v>
      </c>
      <c r="F21" s="1">
        <v>1.7673980029384806</v>
      </c>
      <c r="G21" s="1">
        <v>2.6216843369162692</v>
      </c>
      <c r="H21" s="1">
        <v>1.7673980029384806</v>
      </c>
      <c r="I21" s="1">
        <v>2.6216843369162692</v>
      </c>
    </row>
    <row r="22" spans="1:9" x14ac:dyDescent="0.25">
      <c r="A22" s="1">
        <v>2011</v>
      </c>
      <c r="B22" s="1">
        <v>-1.0206043986746707</v>
      </c>
      <c r="C22" s="1">
        <v>0.28036881907685612</v>
      </c>
      <c r="D22" s="1">
        <v>-3.6402207707516054</v>
      </c>
      <c r="E22" s="1">
        <v>3.3866874951050479E-3</v>
      </c>
      <c r="F22" s="1">
        <v>-1.6314755787179749</v>
      </c>
      <c r="G22" s="1">
        <v>-0.40973321863136658</v>
      </c>
      <c r="H22" s="1">
        <v>-1.6314755787179749</v>
      </c>
      <c r="I22" s="1">
        <v>-0.40973321863136658</v>
      </c>
    </row>
    <row r="23" spans="1:9" x14ac:dyDescent="0.25">
      <c r="A23" s="1">
        <v>2012</v>
      </c>
      <c r="B23" s="1">
        <v>-2.331676592866232</v>
      </c>
      <c r="C23" s="1">
        <v>0.26517462914769713</v>
      </c>
      <c r="D23" s="1">
        <v>-8.7929852126521997</v>
      </c>
      <c r="E23" s="1">
        <v>1.4106873614149071E-6</v>
      </c>
      <c r="F23" s="1">
        <v>-2.9094424769554839</v>
      </c>
      <c r="G23" s="1">
        <v>-1.7539107087769801</v>
      </c>
      <c r="H23" s="1">
        <v>-2.9094424769554839</v>
      </c>
      <c r="I23" s="1">
        <v>-1.7539107087769801</v>
      </c>
    </row>
    <row r="24" spans="1:9" ht="15.75" thickBot="1" x14ac:dyDescent="0.3">
      <c r="A24" s="2">
        <v>2013</v>
      </c>
      <c r="B24" s="2">
        <v>-3.2136191206913822</v>
      </c>
      <c r="C24" s="2">
        <v>0.25341407153814249</v>
      </c>
      <c r="D24" s="2">
        <v>-12.681297061310527</v>
      </c>
      <c r="E24" s="2">
        <v>2.6076228350136671E-8</v>
      </c>
      <c r="F24" s="2">
        <v>-3.7657609509768957</v>
      </c>
      <c r="G24" s="2">
        <v>-2.6614772904058688</v>
      </c>
      <c r="H24" s="2">
        <v>-3.7657609509768957</v>
      </c>
      <c r="I24" s="2">
        <v>-2.6614772904058688</v>
      </c>
    </row>
    <row r="28" spans="1:9" x14ac:dyDescent="0.25">
      <c r="A28" t="s">
        <v>27</v>
      </c>
    </row>
    <row r="29" spans="1:9" ht="15.75" thickBot="1" x14ac:dyDescent="0.3"/>
    <row r="30" spans="1:9" x14ac:dyDescent="0.25">
      <c r="A30" s="3" t="s">
        <v>28</v>
      </c>
      <c r="B30" s="3" t="s">
        <v>106</v>
      </c>
      <c r="C30" s="3" t="s">
        <v>30</v>
      </c>
      <c r="D30" s="3" t="s">
        <v>31</v>
      </c>
    </row>
    <row r="31" spans="1:9" x14ac:dyDescent="0.25">
      <c r="A31" s="1">
        <v>1</v>
      </c>
      <c r="B31" s="1">
        <v>10.934848290159948</v>
      </c>
      <c r="C31" s="1">
        <v>0.2651517098400511</v>
      </c>
      <c r="D31" s="1">
        <v>0.93261705653581517</v>
      </c>
    </row>
    <row r="32" spans="1:9" x14ac:dyDescent="0.25">
      <c r="A32" s="1">
        <v>2</v>
      </c>
      <c r="B32" s="1">
        <v>7.0070499558773971</v>
      </c>
      <c r="C32" s="1">
        <v>0.14295004412260326</v>
      </c>
      <c r="D32" s="1">
        <v>0.50279762277116402</v>
      </c>
    </row>
    <row r="33" spans="1:4" x14ac:dyDescent="0.25">
      <c r="A33" s="1">
        <v>3</v>
      </c>
      <c r="B33" s="1">
        <v>11.942523016831244</v>
      </c>
      <c r="C33" s="1">
        <v>-0.24252301683124422</v>
      </c>
      <c r="D33" s="1">
        <v>-0.8530252444375388</v>
      </c>
    </row>
    <row r="34" spans="1:4" x14ac:dyDescent="0.25">
      <c r="A34" s="1">
        <v>4</v>
      </c>
      <c r="B34" s="1">
        <v>7.8900266403797321</v>
      </c>
      <c r="C34" s="1">
        <v>-9.0026640379731404E-2</v>
      </c>
      <c r="D34" s="1">
        <v>-0.31665034485880306</v>
      </c>
    </row>
    <row r="35" spans="1:4" x14ac:dyDescent="0.25">
      <c r="A35" s="1">
        <v>5</v>
      </c>
      <c r="B35" s="1">
        <v>12.625552096751674</v>
      </c>
      <c r="C35" s="1">
        <v>-7.5552096751673403E-2</v>
      </c>
      <c r="D35" s="1">
        <v>-0.26573909001061863</v>
      </c>
    </row>
    <row r="36" spans="1:4" x14ac:dyDescent="0.25">
      <c r="A36" s="1">
        <v>6</v>
      </c>
      <c r="B36" s="1">
        <v>2.7951283954872208</v>
      </c>
      <c r="C36" s="1">
        <v>-0.19512839548722072</v>
      </c>
      <c r="D36" s="1">
        <v>-0.68632433091087763</v>
      </c>
    </row>
    <row r="37" spans="1:4" x14ac:dyDescent="0.25">
      <c r="A37" s="1">
        <v>7</v>
      </c>
      <c r="B37" s="1">
        <v>3.8137018570416812</v>
      </c>
      <c r="C37" s="1">
        <v>3.6298142958318458E-2</v>
      </c>
      <c r="D37" s="1">
        <v>0.12767131414662222</v>
      </c>
    </row>
    <row r="38" spans="1:4" x14ac:dyDescent="0.25">
      <c r="A38" s="1">
        <v>8</v>
      </c>
      <c r="B38" s="1">
        <v>9.9865085859849891</v>
      </c>
      <c r="C38" s="1">
        <v>0.51349141401501086</v>
      </c>
      <c r="D38" s="1">
        <v>1.8061013122788345</v>
      </c>
    </row>
    <row r="39" spans="1:4" x14ac:dyDescent="0.25">
      <c r="A39" s="1">
        <v>9</v>
      </c>
      <c r="B39" s="1">
        <v>9.7964181345170402</v>
      </c>
      <c r="C39" s="1">
        <v>-9.6418134517040954E-2</v>
      </c>
      <c r="D39" s="1">
        <v>-0.33913112181777244</v>
      </c>
    </row>
    <row r="40" spans="1:4" x14ac:dyDescent="0.25">
      <c r="A40" s="1">
        <v>10</v>
      </c>
      <c r="B40" s="1">
        <v>6.0082430269690565</v>
      </c>
      <c r="C40" s="1">
        <v>-0.25824302696905654</v>
      </c>
      <c r="D40" s="1">
        <v>-0.90831717369676779</v>
      </c>
    </row>
    <row r="41" spans="1:4" x14ac:dyDescent="0.25">
      <c r="A41" s="1">
        <v>11</v>
      </c>
      <c r="B41" s="1">
        <v>13.148606702197709</v>
      </c>
      <c r="C41" s="1">
        <v>-0.19860670219770959</v>
      </c>
      <c r="D41" s="1">
        <v>-0.69855856529700233</v>
      </c>
    </row>
    <row r="42" spans="1:4" x14ac:dyDescent="0.25">
      <c r="A42" s="1">
        <v>12</v>
      </c>
      <c r="B42" s="1">
        <v>9.599947689081846</v>
      </c>
      <c r="C42" s="1">
        <v>-0.19994768908184568</v>
      </c>
      <c r="D42" s="1">
        <v>-0.70327521314170427</v>
      </c>
    </row>
    <row r="43" spans="1:4" x14ac:dyDescent="0.25">
      <c r="A43" s="1">
        <v>13</v>
      </c>
      <c r="B43" s="1">
        <v>11.122358513971955</v>
      </c>
      <c r="C43" s="1">
        <v>-0.27235851397195532</v>
      </c>
      <c r="D43" s="1">
        <v>-0.95796552010250735</v>
      </c>
    </row>
    <row r="44" spans="1:4" x14ac:dyDescent="0.25">
      <c r="A44" s="1">
        <v>14</v>
      </c>
      <c r="B44" s="1">
        <v>8.7714646789953346</v>
      </c>
      <c r="C44" s="1">
        <v>-7.1464678995333486E-2</v>
      </c>
      <c r="D44" s="1">
        <v>-0.25136243176070772</v>
      </c>
    </row>
    <row r="45" spans="1:4" x14ac:dyDescent="0.25">
      <c r="A45" s="1">
        <v>15</v>
      </c>
      <c r="B45" s="1">
        <v>10.607622415753141</v>
      </c>
      <c r="C45" s="1">
        <v>0.74237758424685829</v>
      </c>
      <c r="D45" s="1">
        <v>2.6111617303019719</v>
      </c>
    </row>
    <row r="46" spans="1:4" x14ac:dyDescent="0.25">
      <c r="A46" s="1">
        <v>16</v>
      </c>
      <c r="B46" s="1">
        <v>7.8459272116375267</v>
      </c>
      <c r="C46" s="1">
        <v>-9.592721163752671E-2</v>
      </c>
      <c r="D46" s="1">
        <v>-0.33740440072231032</v>
      </c>
    </row>
    <row r="47" spans="1:4" x14ac:dyDescent="0.25">
      <c r="A47" s="1">
        <v>17</v>
      </c>
      <c r="B47" s="1">
        <v>5.2416108426405472</v>
      </c>
      <c r="C47" s="1">
        <v>-4.1610842640547929E-2</v>
      </c>
      <c r="D47" s="1">
        <v>-0.14635765165087014</v>
      </c>
    </row>
    <row r="48" spans="1:4" x14ac:dyDescent="0.25">
      <c r="A48" s="1">
        <v>18</v>
      </c>
      <c r="B48" s="1">
        <v>12.875462436857413</v>
      </c>
      <c r="C48" s="1">
        <v>-0.3754624368574131</v>
      </c>
      <c r="D48" s="1">
        <v>-1.3206125388101608</v>
      </c>
    </row>
    <row r="49" spans="1:4" x14ac:dyDescent="0.25">
      <c r="A49" s="1">
        <v>19</v>
      </c>
      <c r="B49" s="1">
        <v>11.438181164286048</v>
      </c>
      <c r="C49" s="1">
        <v>0.26181883571395126</v>
      </c>
      <c r="D49" s="1">
        <v>0.92089435160148669</v>
      </c>
    </row>
    <row r="50" spans="1:4" ht="15.75" thickBot="1" x14ac:dyDescent="0.3">
      <c r="A50" s="2">
        <v>20</v>
      </c>
      <c r="B50" s="2">
        <v>6.1988183445784575</v>
      </c>
      <c r="C50" s="2">
        <v>0.25118165542154358</v>
      </c>
      <c r="D50" s="2">
        <v>0.8834802395818796</v>
      </c>
    </row>
  </sheetData>
  <pageMargins left="0.7" right="0.7" top="0.75" bottom="0.75" header="0.3" footer="0.3"/>
  <drawing r:id="rId1"/>
  <legacy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L50"/>
  <sheetViews>
    <sheetView workbookViewId="0">
      <selection activeCell="O10" sqref="O10"/>
    </sheetView>
  </sheetViews>
  <sheetFormatPr defaultRowHeight="15" x14ac:dyDescent="0.25"/>
  <cols>
    <col min="1" max="2" width="18" bestFit="1" customWidth="1"/>
    <col min="3" max="3" width="14.5703125" bestFit="1" customWidth="1"/>
    <col min="4" max="4" width="18.5703125" bestFit="1" customWidth="1"/>
    <col min="6" max="6" width="13.42578125" bestFit="1" customWidth="1"/>
    <col min="11" max="11" width="11.5703125" bestFit="1" customWidth="1"/>
    <col min="12" max="12" width="12" bestFit="1" customWidth="1"/>
  </cols>
  <sheetData>
    <row r="1" spans="1:9" x14ac:dyDescent="0.25">
      <c r="A1" t="s">
        <v>2</v>
      </c>
    </row>
    <row r="2" spans="1:9" ht="15.75" thickBot="1" x14ac:dyDescent="0.3"/>
    <row r="3" spans="1:9" x14ac:dyDescent="0.25">
      <c r="A3" s="4" t="s">
        <v>3</v>
      </c>
      <c r="B3" s="4"/>
    </row>
    <row r="4" spans="1:9" x14ac:dyDescent="0.25">
      <c r="A4" s="1" t="s">
        <v>4</v>
      </c>
      <c r="B4" s="1">
        <v>0.98304297403742869</v>
      </c>
    </row>
    <row r="5" spans="1:9" x14ac:dyDescent="0.25">
      <c r="A5" s="1" t="s">
        <v>5</v>
      </c>
      <c r="B5" s="1">
        <v>0.9663734888043527</v>
      </c>
    </row>
    <row r="6" spans="1:9" x14ac:dyDescent="0.25">
      <c r="A6" s="1" t="s">
        <v>6</v>
      </c>
      <c r="B6" s="1">
        <v>0.94675802394022524</v>
      </c>
    </row>
    <row r="7" spans="1:9" x14ac:dyDescent="0.25">
      <c r="A7" s="1" t="s">
        <v>7</v>
      </c>
      <c r="B7" s="1">
        <v>9.9228237049329204E-2</v>
      </c>
    </row>
    <row r="8" spans="1:9" ht="15.75" thickBot="1" x14ac:dyDescent="0.3">
      <c r="A8" s="2" t="s">
        <v>8</v>
      </c>
      <c r="B8" s="2">
        <v>20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7</v>
      </c>
      <c r="C12" s="1">
        <v>3.3955880243929224</v>
      </c>
      <c r="D12" s="1">
        <v>0.48508400348470321</v>
      </c>
      <c r="E12" s="1">
        <v>49.26589787691654</v>
      </c>
      <c r="F12" s="1">
        <v>6.6997160758146897E-8</v>
      </c>
    </row>
    <row r="13" spans="1:9" x14ac:dyDescent="0.25">
      <c r="A13" s="1" t="s">
        <v>11</v>
      </c>
      <c r="B13" s="1">
        <v>12</v>
      </c>
      <c r="C13" s="1">
        <v>0.11815491633501443</v>
      </c>
      <c r="D13" s="1">
        <v>9.8462430279178687E-3</v>
      </c>
      <c r="E13" s="1"/>
      <c r="F13" s="1"/>
    </row>
    <row r="14" spans="1:9" ht="15.75" thickBot="1" x14ac:dyDescent="0.3">
      <c r="A14" s="2" t="s">
        <v>12</v>
      </c>
      <c r="B14" s="2">
        <v>19</v>
      </c>
      <c r="C14" s="2">
        <v>3.513742940727937</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12" x14ac:dyDescent="0.25">
      <c r="A17" s="1" t="s">
        <v>13</v>
      </c>
      <c r="B17" s="1">
        <v>0.64598571210580502</v>
      </c>
      <c r="C17" s="1">
        <v>0.13322902268507578</v>
      </c>
      <c r="D17" s="1">
        <v>4.8486861127306602</v>
      </c>
      <c r="E17" s="1">
        <v>3.9912954621417959E-4</v>
      </c>
      <c r="F17" s="1">
        <v>0.35570460819553568</v>
      </c>
      <c r="G17" s="1">
        <v>0.93626681601607431</v>
      </c>
      <c r="H17" s="1">
        <v>0.35570460819553568</v>
      </c>
      <c r="I17" s="1">
        <v>0.93626681601607431</v>
      </c>
    </row>
    <row r="18" spans="1:12" x14ac:dyDescent="0.25">
      <c r="A18" s="1" t="s">
        <v>107</v>
      </c>
      <c r="B18" s="1">
        <v>0.66610632018608706</v>
      </c>
      <c r="C18" s="1">
        <v>5.7612961523675656E-2</v>
      </c>
      <c r="D18" s="1">
        <v>11.56174413829352</v>
      </c>
      <c r="E18" s="1">
        <v>7.3118684656405032E-8</v>
      </c>
      <c r="F18" s="1">
        <v>0.54057846046317815</v>
      </c>
      <c r="G18" s="1">
        <v>0.79163417990899598</v>
      </c>
      <c r="H18" s="1">
        <v>0.54057846046317815</v>
      </c>
      <c r="I18" s="1">
        <v>0.79163417990899598</v>
      </c>
    </row>
    <row r="19" spans="1:12" x14ac:dyDescent="0.25">
      <c r="A19" s="1" t="s">
        <v>108</v>
      </c>
      <c r="B19" s="1">
        <v>0.26938375649623697</v>
      </c>
      <c r="C19" s="1">
        <v>3.4279567037195292E-2</v>
      </c>
      <c r="D19" s="1">
        <v>7.8584352073041117</v>
      </c>
      <c r="E19" s="1">
        <v>4.5118173445664278E-6</v>
      </c>
      <c r="F19" s="1">
        <v>0.19469499604015805</v>
      </c>
      <c r="G19" s="1">
        <v>0.34407251695231589</v>
      </c>
      <c r="H19" s="1">
        <v>0.19469499604015805</v>
      </c>
      <c r="I19" s="1">
        <v>0.34407251695231589</v>
      </c>
    </row>
    <row r="20" spans="1:12" x14ac:dyDescent="0.25">
      <c r="A20" s="1" t="s">
        <v>105</v>
      </c>
      <c r="B20" s="1">
        <v>0.15017003454470634</v>
      </c>
      <c r="C20" s="1">
        <v>7.0556002014055097E-2</v>
      </c>
      <c r="D20" s="1">
        <v>2.1283807225187128</v>
      </c>
      <c r="E20" s="1">
        <v>5.4712469150286963E-2</v>
      </c>
      <c r="F20" s="1">
        <v>-3.5582878535437013E-3</v>
      </c>
      <c r="G20" s="1">
        <v>0.30389835694295642</v>
      </c>
      <c r="H20" s="1">
        <v>-3.5582878535437013E-3</v>
      </c>
      <c r="I20" s="1">
        <v>0.30389835694295642</v>
      </c>
      <c r="K20" s="70" t="s">
        <v>66</v>
      </c>
      <c r="L20" s="70" t="s">
        <v>111</v>
      </c>
    </row>
    <row r="21" spans="1:12" x14ac:dyDescent="0.25">
      <c r="A21" s="1" t="s">
        <v>104</v>
      </c>
      <c r="B21" s="1">
        <v>0.34904937875649839</v>
      </c>
      <c r="C21" s="1">
        <v>5.4568933439386423E-2</v>
      </c>
      <c r="D21" s="1">
        <v>6.3964852665521166</v>
      </c>
      <c r="E21" s="1">
        <v>3.4202019229558059E-5</v>
      </c>
      <c r="F21" s="1">
        <v>0.2301538864775062</v>
      </c>
      <c r="G21" s="1">
        <v>0.46794487103549054</v>
      </c>
      <c r="H21" s="1">
        <v>0.2301538864775062</v>
      </c>
      <c r="I21" s="1">
        <v>0.46794487103549054</v>
      </c>
      <c r="K21" s="71" t="s">
        <v>110</v>
      </c>
      <c r="L21" s="72">
        <f>EXP(0-0)</f>
        <v>1</v>
      </c>
    </row>
    <row r="22" spans="1:12" x14ac:dyDescent="0.25">
      <c r="A22" s="1">
        <v>2011</v>
      </c>
      <c r="B22" s="1">
        <v>-0.22863253874806616</v>
      </c>
      <c r="C22" s="1">
        <v>7.8186705804130022E-2</v>
      </c>
      <c r="D22" s="1">
        <v>-2.9241868729042837</v>
      </c>
      <c r="E22" s="1">
        <v>1.2740835936979689E-2</v>
      </c>
      <c r="F22" s="1">
        <v>-0.39898673646352179</v>
      </c>
      <c r="G22" s="1">
        <v>-5.8278341032610509E-2</v>
      </c>
      <c r="H22" s="1">
        <v>-0.39898673646352179</v>
      </c>
      <c r="I22" s="1">
        <v>-5.8278341032610509E-2</v>
      </c>
      <c r="K22" s="72">
        <v>2011</v>
      </c>
      <c r="L22" s="72">
        <f>EXP(B22-0)</f>
        <v>0.79562083962601193</v>
      </c>
    </row>
    <row r="23" spans="1:12" x14ac:dyDescent="0.25">
      <c r="A23" s="1">
        <v>2012</v>
      </c>
      <c r="B23" s="1">
        <v>-0.24994914512455016</v>
      </c>
      <c r="C23" s="1">
        <v>6.9314712384966878E-2</v>
      </c>
      <c r="D23" s="1">
        <v>-3.6060042164837673</v>
      </c>
      <c r="E23" s="1">
        <v>3.6059599432829471E-3</v>
      </c>
      <c r="F23" s="1">
        <v>-0.40097292975360993</v>
      </c>
      <c r="G23" s="1">
        <v>-9.8925360495490389E-2</v>
      </c>
      <c r="H23" s="1">
        <v>-0.40097292975360993</v>
      </c>
      <c r="I23" s="1">
        <v>-9.8925360495490389E-2</v>
      </c>
      <c r="K23" s="72">
        <v>2012</v>
      </c>
      <c r="L23" s="72">
        <f>EXP(B23-0)</f>
        <v>0.77884038989531967</v>
      </c>
    </row>
    <row r="24" spans="1:12" ht="15.75" thickBot="1" x14ac:dyDescent="0.3">
      <c r="A24" s="2">
        <v>2013</v>
      </c>
      <c r="B24" s="2">
        <v>-0.46200981506822203</v>
      </c>
      <c r="C24" s="2">
        <v>6.9931712455907138E-2</v>
      </c>
      <c r="D24" s="2">
        <v>-6.6065851792135835</v>
      </c>
      <c r="E24" s="2">
        <v>2.5136082801343745E-5</v>
      </c>
      <c r="F24" s="2">
        <v>-0.61437792736775199</v>
      </c>
      <c r="G24" s="2">
        <v>-0.30964170276869207</v>
      </c>
      <c r="H24" s="2">
        <v>-0.61437792736775199</v>
      </c>
      <c r="I24" s="2">
        <v>-0.30964170276869207</v>
      </c>
      <c r="K24" s="72">
        <v>2013</v>
      </c>
      <c r="L24" s="72">
        <f>EXP(B24-0)</f>
        <v>0.63001615626001106</v>
      </c>
    </row>
    <row r="28" spans="1:12" x14ac:dyDescent="0.25">
      <c r="A28" t="s">
        <v>27</v>
      </c>
    </row>
    <row r="29" spans="1:12" ht="15.75" thickBot="1" x14ac:dyDescent="0.3"/>
    <row r="30" spans="1:12" x14ac:dyDescent="0.25">
      <c r="A30" s="3" t="s">
        <v>28</v>
      </c>
      <c r="B30" s="3" t="s">
        <v>109</v>
      </c>
      <c r="C30" s="3" t="s">
        <v>30</v>
      </c>
      <c r="D30" s="3" t="s">
        <v>31</v>
      </c>
    </row>
    <row r="31" spans="1:12" x14ac:dyDescent="0.25">
      <c r="A31" s="1">
        <v>1</v>
      </c>
      <c r="B31" s="1">
        <v>2.4055191951920083</v>
      </c>
      <c r="C31" s="1">
        <v>1.0394583109040401E-2</v>
      </c>
      <c r="D31" s="1">
        <v>0.13181291910202189</v>
      </c>
    </row>
    <row r="32" spans="1:12" x14ac:dyDescent="0.25">
      <c r="A32" s="1">
        <v>2</v>
      </c>
      <c r="B32" s="1">
        <v>1.8903012393514094</v>
      </c>
      <c r="C32" s="1">
        <v>7.6811117354506964E-2</v>
      </c>
      <c r="D32" s="1">
        <v>0.97403594658643511</v>
      </c>
    </row>
    <row r="33" spans="1:4" x14ac:dyDescent="0.25">
      <c r="A33" s="1">
        <v>3</v>
      </c>
      <c r="B33" s="1">
        <v>2.5431273206366241</v>
      </c>
      <c r="C33" s="1">
        <v>-8.3538478832913654E-2</v>
      </c>
      <c r="D33" s="1">
        <v>-1.0593451066577082</v>
      </c>
    </row>
    <row r="34" spans="1:4" x14ac:dyDescent="0.25">
      <c r="A34" s="1">
        <v>4</v>
      </c>
      <c r="B34" s="1">
        <v>1.9421687609057998</v>
      </c>
      <c r="C34" s="1">
        <v>0.11195497278974642</v>
      </c>
      <c r="D34" s="1">
        <v>1.4196925087423005</v>
      </c>
    </row>
    <row r="35" spans="1:4" x14ac:dyDescent="0.25">
      <c r="A35" s="1">
        <v>5</v>
      </c>
      <c r="B35" s="1">
        <v>2.6453428599981765</v>
      </c>
      <c r="C35" s="1">
        <v>-0.11562219442038346</v>
      </c>
      <c r="D35" s="1">
        <v>-1.4661962677730915</v>
      </c>
    </row>
    <row r="36" spans="1:4" x14ac:dyDescent="0.25">
      <c r="A36" s="1">
        <v>6</v>
      </c>
      <c r="B36" s="1">
        <v>1.1491457622736687</v>
      </c>
      <c r="C36" s="1">
        <v>-0.19363431724623237</v>
      </c>
      <c r="D36" s="1">
        <v>-2.4554620735442971</v>
      </c>
    </row>
    <row r="37" spans="1:4" x14ac:dyDescent="0.25">
      <c r="A37" s="1">
        <v>7</v>
      </c>
      <c r="B37" s="1">
        <v>1.3407726089380316</v>
      </c>
      <c r="C37" s="1">
        <v>7.3005393616611958E-3</v>
      </c>
      <c r="D37" s="1">
        <v>9.2577585285054415E-2</v>
      </c>
    </row>
    <row r="38" spans="1:4" x14ac:dyDescent="0.25">
      <c r="A38" s="1">
        <v>8</v>
      </c>
      <c r="B38" s="1">
        <v>2.2967974846690331</v>
      </c>
      <c r="C38" s="1">
        <v>5.457777249444451E-2</v>
      </c>
      <c r="D38" s="1">
        <v>0.69209658868588386</v>
      </c>
    </row>
    <row r="39" spans="1:4" x14ac:dyDescent="0.25">
      <c r="A39" s="1">
        <v>9</v>
      </c>
      <c r="B39" s="1">
        <v>2.1997477472339417</v>
      </c>
      <c r="C39" s="1">
        <v>7.2378138275395187E-2</v>
      </c>
      <c r="D39" s="1">
        <v>0.91782167549866867</v>
      </c>
    </row>
    <row r="40" spans="1:4" x14ac:dyDescent="0.25">
      <c r="A40" s="1">
        <v>10</v>
      </c>
      <c r="B40" s="1">
        <v>1.68982198769453</v>
      </c>
      <c r="C40" s="1">
        <v>5.9377867114729144E-2</v>
      </c>
      <c r="D40" s="1">
        <v>0.75296622407466085</v>
      </c>
    </row>
    <row r="41" spans="1:4" x14ac:dyDescent="0.25">
      <c r="A41" s="1">
        <v>11</v>
      </c>
      <c r="B41" s="1">
        <v>2.5500820721938311</v>
      </c>
      <c r="C41" s="1">
        <v>1.1013715951715408E-2</v>
      </c>
      <c r="D41" s="1">
        <v>0.1396640956666643</v>
      </c>
    </row>
    <row r="42" spans="1:4" x14ac:dyDescent="0.25">
      <c r="A42" s="1">
        <v>12</v>
      </c>
      <c r="B42" s="1">
        <v>2.3053623061083668</v>
      </c>
      <c r="C42" s="1">
        <v>-6.4652616832408416E-2</v>
      </c>
      <c r="D42" s="1">
        <v>-0.8198549247109731</v>
      </c>
    </row>
    <row r="43" spans="1:4" x14ac:dyDescent="0.25">
      <c r="A43" s="1">
        <v>13</v>
      </c>
      <c r="B43" s="1">
        <v>2.419789518725155</v>
      </c>
      <c r="C43" s="1">
        <v>-3.5624438738686592E-2</v>
      </c>
      <c r="D43" s="1">
        <v>-0.45175080253419903</v>
      </c>
    </row>
    <row r="44" spans="1:4" x14ac:dyDescent="0.25">
      <c r="A44" s="1">
        <v>14</v>
      </c>
      <c r="B44" s="1">
        <v>2.1302150991081925</v>
      </c>
      <c r="C44" s="1">
        <v>3.3107926552345734E-2</v>
      </c>
      <c r="D44" s="1">
        <v>0.41983910258839696</v>
      </c>
    </row>
    <row r="45" spans="1:4" x14ac:dyDescent="0.25">
      <c r="A45" s="1">
        <v>15</v>
      </c>
      <c r="B45" s="1">
        <v>2.3730623308603813</v>
      </c>
      <c r="C45" s="1">
        <v>5.6155413067030313E-2</v>
      </c>
      <c r="D45" s="1">
        <v>0.71210252899006576</v>
      </c>
    </row>
    <row r="46" spans="1:4" x14ac:dyDescent="0.25">
      <c r="A46" s="1">
        <v>16</v>
      </c>
      <c r="B46" s="1">
        <v>2.0483413218830617</v>
      </c>
      <c r="C46" s="1">
        <v>-6.4847851780625021E-4</v>
      </c>
      <c r="D46" s="1">
        <v>-8.2233068426431008E-3</v>
      </c>
    </row>
    <row r="47" spans="1:4" x14ac:dyDescent="0.25">
      <c r="A47" s="1">
        <v>17</v>
      </c>
      <c r="B47" s="1">
        <v>1.7109362045090615</v>
      </c>
      <c r="C47" s="1">
        <v>-6.2277578921679844E-2</v>
      </c>
      <c r="D47" s="1">
        <v>-0.78973724931148304</v>
      </c>
    </row>
    <row r="48" spans="1:4" x14ac:dyDescent="0.25">
      <c r="A48" s="1">
        <v>18</v>
      </c>
      <c r="B48" s="1">
        <v>2.5904069761564181</v>
      </c>
      <c r="C48" s="1">
        <v>-6.4678331848162518E-2</v>
      </c>
      <c r="D48" s="1">
        <v>-0.82018101487310324</v>
      </c>
    </row>
    <row r="49" spans="1:4" x14ac:dyDescent="0.25">
      <c r="A49" s="1">
        <v>19</v>
      </c>
      <c r="B49" s="1">
        <v>2.4402369416117118</v>
      </c>
      <c r="C49" s="1">
        <v>1.9351900191998617E-2</v>
      </c>
      <c r="D49" s="1">
        <v>0.24539997686485393</v>
      </c>
    </row>
    <row r="50" spans="1:4" ht="15.75" thickBot="1" x14ac:dyDescent="0.3">
      <c r="A50" s="2">
        <v>20</v>
      </c>
      <c r="B50" s="2">
        <v>1.7558276417120355</v>
      </c>
      <c r="C50" s="2">
        <v>0.10825248909564578</v>
      </c>
      <c r="D50" s="2">
        <v>1.372741594162322</v>
      </c>
    </row>
  </sheetData>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sheetPr>
  <dimension ref="A1:I50"/>
  <sheetViews>
    <sheetView workbookViewId="0">
      <selection activeCell="G14" sqref="G14"/>
    </sheetView>
  </sheetViews>
  <sheetFormatPr defaultRowHeight="15" x14ac:dyDescent="0.25"/>
  <cols>
    <col min="1" max="1" width="18" bestFit="1" customWidth="1"/>
    <col min="2" max="2" width="14.42578125" bestFit="1" customWidth="1"/>
    <col min="3" max="3" width="14.5703125" bestFit="1" customWidth="1"/>
    <col min="4" max="4" width="18.5703125" bestFit="1" customWidth="1"/>
    <col min="6" max="6" width="13.42578125" bestFit="1" customWidth="1"/>
  </cols>
  <sheetData>
    <row r="1" spans="1:9" x14ac:dyDescent="0.25">
      <c r="A1" t="s">
        <v>2</v>
      </c>
    </row>
    <row r="2" spans="1:9" ht="15.75" thickBot="1" x14ac:dyDescent="0.3"/>
    <row r="3" spans="1:9" x14ac:dyDescent="0.25">
      <c r="A3" s="4" t="s">
        <v>3</v>
      </c>
      <c r="B3" s="4"/>
    </row>
    <row r="4" spans="1:9" x14ac:dyDescent="0.25">
      <c r="A4" s="1" t="s">
        <v>4</v>
      </c>
      <c r="B4" s="1">
        <v>0.99565743914670957</v>
      </c>
    </row>
    <row r="5" spans="1:9" x14ac:dyDescent="0.25">
      <c r="A5" s="1" t="s">
        <v>5</v>
      </c>
      <c r="B5" s="1">
        <v>0.99133373612818365</v>
      </c>
    </row>
    <row r="6" spans="1:9" x14ac:dyDescent="0.25">
      <c r="A6" s="1" t="s">
        <v>6</v>
      </c>
      <c r="B6" s="1">
        <v>0.98627841553629081</v>
      </c>
    </row>
    <row r="7" spans="1:9" x14ac:dyDescent="0.25">
      <c r="A7" s="1" t="s">
        <v>7</v>
      </c>
      <c r="B7" s="1">
        <v>0.35774803378876763</v>
      </c>
    </row>
    <row r="8" spans="1:9" ht="15.75" thickBot="1" x14ac:dyDescent="0.3">
      <c r="A8" s="2" t="s">
        <v>8</v>
      </c>
      <c r="B8" s="2">
        <v>20</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7</v>
      </c>
      <c r="C12" s="1">
        <v>175.68057113184327</v>
      </c>
      <c r="D12" s="1">
        <v>25.09722444740618</v>
      </c>
      <c r="E12" s="1">
        <v>196.09710563519417</v>
      </c>
      <c r="F12" s="1">
        <v>2.0730104891821735E-11</v>
      </c>
    </row>
    <row r="13" spans="1:9" x14ac:dyDescent="0.25">
      <c r="A13" s="1" t="s">
        <v>11</v>
      </c>
      <c r="B13" s="1">
        <v>12</v>
      </c>
      <c r="C13" s="1">
        <v>1.5358038681567505</v>
      </c>
      <c r="D13" s="1">
        <v>0.12798365567972922</v>
      </c>
      <c r="E13" s="1"/>
      <c r="F13" s="1"/>
    </row>
    <row r="14" spans="1:9" ht="15.75" thickBot="1" x14ac:dyDescent="0.3">
      <c r="A14" s="2" t="s">
        <v>12</v>
      </c>
      <c r="B14" s="2">
        <v>19</v>
      </c>
      <c r="C14" s="2">
        <v>177.21637500000003</v>
      </c>
      <c r="D14" s="73">
        <f>C14/B14</f>
        <v>9.3271776315789481</v>
      </c>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0.25617504616286335</v>
      </c>
      <c r="C17" s="1">
        <v>0.38847573418588133</v>
      </c>
      <c r="D17" s="1">
        <v>0.65943641679376153</v>
      </c>
      <c r="E17" s="1">
        <v>0.52207000943540138</v>
      </c>
      <c r="F17" s="1">
        <v>-0.59024086749573079</v>
      </c>
      <c r="G17" s="1">
        <v>1.1025909598214576</v>
      </c>
      <c r="H17" s="1">
        <v>-0.59024086749573079</v>
      </c>
      <c r="I17" s="1">
        <v>1.1025909598214576</v>
      </c>
    </row>
    <row r="18" spans="1:9" x14ac:dyDescent="0.25">
      <c r="A18" s="1" t="s">
        <v>103</v>
      </c>
      <c r="B18" s="1">
        <v>1.0185734615544602</v>
      </c>
      <c r="C18" s="1">
        <v>3.9514815650117517E-2</v>
      </c>
      <c r="D18" s="1">
        <v>25.777001481504595</v>
      </c>
      <c r="E18" s="1">
        <v>7.0843270111331344E-12</v>
      </c>
      <c r="F18" s="1">
        <v>0.93247807425404872</v>
      </c>
      <c r="G18" s="1">
        <v>1.1046688488548715</v>
      </c>
      <c r="H18" s="1">
        <v>0.93247807425404872</v>
      </c>
      <c r="I18" s="1">
        <v>1.1046688488548715</v>
      </c>
    </row>
    <row r="19" spans="1:9" x14ac:dyDescent="0.25">
      <c r="A19" s="1" t="s">
        <v>101</v>
      </c>
      <c r="B19" s="1">
        <v>0.50383736333564777</v>
      </c>
      <c r="C19" s="1">
        <v>3.3635516306850737E-2</v>
      </c>
      <c r="D19" s="1">
        <v>14.979325982072954</v>
      </c>
      <c r="E19" s="1">
        <v>3.9482112826208116E-9</v>
      </c>
      <c r="F19" s="1">
        <v>0.43055186887380009</v>
      </c>
      <c r="G19" s="1">
        <v>0.57712285779749539</v>
      </c>
      <c r="H19" s="1">
        <v>0.43055186887380009</v>
      </c>
      <c r="I19" s="1">
        <v>0.57712285779749539</v>
      </c>
    </row>
    <row r="20" spans="1:9" x14ac:dyDescent="0.25">
      <c r="A20" s="1" t="s">
        <v>105</v>
      </c>
      <c r="B20" s="1">
        <v>1.4372812725713657</v>
      </c>
      <c r="C20" s="1">
        <v>0.24473896042348056</v>
      </c>
      <c r="D20" s="1">
        <v>5.8727113577845822</v>
      </c>
      <c r="E20" s="1">
        <v>7.5661956656755528E-5</v>
      </c>
      <c r="F20" s="1">
        <v>0.90404088568126617</v>
      </c>
      <c r="G20" s="1">
        <v>1.9705216594614652</v>
      </c>
      <c r="H20" s="1">
        <v>0.90404088568126617</v>
      </c>
      <c r="I20" s="1">
        <v>1.9705216594614652</v>
      </c>
    </row>
    <row r="21" spans="1:9" x14ac:dyDescent="0.25">
      <c r="A21" s="1" t="s">
        <v>104</v>
      </c>
      <c r="B21" s="1">
        <v>2.1945411699273749</v>
      </c>
      <c r="C21" s="1">
        <v>0.19604399293634234</v>
      </c>
      <c r="D21" s="1">
        <v>11.194126058429992</v>
      </c>
      <c r="E21" s="1">
        <v>1.0450706108955552E-7</v>
      </c>
      <c r="F21" s="1">
        <v>1.7673980029384806</v>
      </c>
      <c r="G21" s="1">
        <v>2.6216843369162692</v>
      </c>
      <c r="H21" s="1">
        <v>1.7673980029384806</v>
      </c>
      <c r="I21" s="1">
        <v>2.6216843369162692</v>
      </c>
    </row>
    <row r="22" spans="1:9" x14ac:dyDescent="0.25">
      <c r="A22" s="1">
        <v>2011</v>
      </c>
      <c r="B22" s="1">
        <v>-1.0206043986746707</v>
      </c>
      <c r="C22" s="1">
        <v>0.28036881907685612</v>
      </c>
      <c r="D22" s="1">
        <v>-3.6402207707516054</v>
      </c>
      <c r="E22" s="1">
        <v>3.3866874951050479E-3</v>
      </c>
      <c r="F22" s="1">
        <v>-1.6314755787179749</v>
      </c>
      <c r="G22" s="1">
        <v>-0.40973321863136658</v>
      </c>
      <c r="H22" s="1">
        <v>-1.6314755787179749</v>
      </c>
      <c r="I22" s="1">
        <v>-0.40973321863136658</v>
      </c>
    </row>
    <row r="23" spans="1:9" x14ac:dyDescent="0.25">
      <c r="A23" s="1">
        <v>2012</v>
      </c>
      <c r="B23" s="1">
        <v>-2.331676592866232</v>
      </c>
      <c r="C23" s="1">
        <v>0.26517462914769713</v>
      </c>
      <c r="D23" s="1">
        <v>-8.7929852126521997</v>
      </c>
      <c r="E23" s="1">
        <v>1.4106873614149071E-6</v>
      </c>
      <c r="F23" s="1">
        <v>-2.9094424769554839</v>
      </c>
      <c r="G23" s="1">
        <v>-1.7539107087769801</v>
      </c>
      <c r="H23" s="1">
        <v>-2.9094424769554839</v>
      </c>
      <c r="I23" s="1">
        <v>-1.7539107087769801</v>
      </c>
    </row>
    <row r="24" spans="1:9" ht="15.75" thickBot="1" x14ac:dyDescent="0.3">
      <c r="A24" s="2">
        <v>2013</v>
      </c>
      <c r="B24" s="2">
        <v>-3.2136191206913822</v>
      </c>
      <c r="C24" s="2">
        <v>0.25341407153814249</v>
      </c>
      <c r="D24" s="2">
        <v>-12.681297061310527</v>
      </c>
      <c r="E24" s="2">
        <v>2.6076228350136671E-8</v>
      </c>
      <c r="F24" s="2">
        <v>-3.7657609509768957</v>
      </c>
      <c r="G24" s="2">
        <v>-2.6614772904058688</v>
      </c>
      <c r="H24" s="2">
        <v>-3.7657609509768957</v>
      </c>
      <c r="I24" s="2">
        <v>-2.6614772904058688</v>
      </c>
    </row>
    <row r="28" spans="1:9" x14ac:dyDescent="0.25">
      <c r="A28" t="s">
        <v>27</v>
      </c>
    </row>
    <row r="29" spans="1:9" ht="15.75" thickBot="1" x14ac:dyDescent="0.3"/>
    <row r="30" spans="1:9" x14ac:dyDescent="0.25">
      <c r="A30" s="3" t="s">
        <v>28</v>
      </c>
      <c r="B30" s="3" t="s">
        <v>106</v>
      </c>
      <c r="C30" s="3" t="s">
        <v>30</v>
      </c>
      <c r="D30" s="3" t="s">
        <v>31</v>
      </c>
    </row>
    <row r="31" spans="1:9" x14ac:dyDescent="0.25">
      <c r="A31" s="1">
        <v>1</v>
      </c>
      <c r="B31" s="1">
        <v>10.934848290159948</v>
      </c>
      <c r="C31" s="1">
        <v>0.2651517098400511</v>
      </c>
      <c r="D31" s="1">
        <v>0.93261705653581517</v>
      </c>
    </row>
    <row r="32" spans="1:9" x14ac:dyDescent="0.25">
      <c r="A32" s="1">
        <v>2</v>
      </c>
      <c r="B32" s="1">
        <v>7.0070499558773971</v>
      </c>
      <c r="C32" s="1">
        <v>0.14295004412260326</v>
      </c>
      <c r="D32" s="1">
        <v>0.50279762277116402</v>
      </c>
    </row>
    <row r="33" spans="1:4" x14ac:dyDescent="0.25">
      <c r="A33" s="1">
        <v>3</v>
      </c>
      <c r="B33" s="1">
        <v>11.942523016831244</v>
      </c>
      <c r="C33" s="1">
        <v>-0.24252301683124422</v>
      </c>
      <c r="D33" s="1">
        <v>-0.8530252444375388</v>
      </c>
    </row>
    <row r="34" spans="1:4" x14ac:dyDescent="0.25">
      <c r="A34" s="1">
        <v>4</v>
      </c>
      <c r="B34" s="1">
        <v>7.8900266403797321</v>
      </c>
      <c r="C34" s="1">
        <v>-9.0026640379731404E-2</v>
      </c>
      <c r="D34" s="1">
        <v>-0.31665034485880306</v>
      </c>
    </row>
    <row r="35" spans="1:4" x14ac:dyDescent="0.25">
      <c r="A35" s="1">
        <v>5</v>
      </c>
      <c r="B35" s="1">
        <v>12.625552096751674</v>
      </c>
      <c r="C35" s="1">
        <v>-7.5552096751673403E-2</v>
      </c>
      <c r="D35" s="1">
        <v>-0.26573909001061863</v>
      </c>
    </row>
    <row r="36" spans="1:4" x14ac:dyDescent="0.25">
      <c r="A36" s="1">
        <v>6</v>
      </c>
      <c r="B36" s="1">
        <v>2.7951283954872208</v>
      </c>
      <c r="C36" s="1">
        <v>-0.19512839548722072</v>
      </c>
      <c r="D36" s="1">
        <v>-0.68632433091087763</v>
      </c>
    </row>
    <row r="37" spans="1:4" x14ac:dyDescent="0.25">
      <c r="A37" s="1">
        <v>7</v>
      </c>
      <c r="B37" s="1">
        <v>3.8137018570416812</v>
      </c>
      <c r="C37" s="1">
        <v>3.6298142958318458E-2</v>
      </c>
      <c r="D37" s="1">
        <v>0.12767131414662222</v>
      </c>
    </row>
    <row r="38" spans="1:4" x14ac:dyDescent="0.25">
      <c r="A38" s="1">
        <v>8</v>
      </c>
      <c r="B38" s="1">
        <v>9.9865085859849891</v>
      </c>
      <c r="C38" s="1">
        <v>0.51349141401501086</v>
      </c>
      <c r="D38" s="1">
        <v>1.8061013122788345</v>
      </c>
    </row>
    <row r="39" spans="1:4" x14ac:dyDescent="0.25">
      <c r="A39" s="1">
        <v>9</v>
      </c>
      <c r="B39" s="1">
        <v>9.7964181345170402</v>
      </c>
      <c r="C39" s="1">
        <v>-9.6418134517040954E-2</v>
      </c>
      <c r="D39" s="1">
        <v>-0.33913112181777244</v>
      </c>
    </row>
    <row r="40" spans="1:4" x14ac:dyDescent="0.25">
      <c r="A40" s="1">
        <v>10</v>
      </c>
      <c r="B40" s="1">
        <v>6.0082430269690565</v>
      </c>
      <c r="C40" s="1">
        <v>-0.25824302696905654</v>
      </c>
      <c r="D40" s="1">
        <v>-0.90831717369676779</v>
      </c>
    </row>
    <row r="41" spans="1:4" x14ac:dyDescent="0.25">
      <c r="A41" s="1">
        <v>11</v>
      </c>
      <c r="B41" s="1">
        <v>13.148606702197709</v>
      </c>
      <c r="C41" s="1">
        <v>-0.19860670219770959</v>
      </c>
      <c r="D41" s="1">
        <v>-0.69855856529700233</v>
      </c>
    </row>
    <row r="42" spans="1:4" x14ac:dyDescent="0.25">
      <c r="A42" s="1">
        <v>12</v>
      </c>
      <c r="B42" s="1">
        <v>9.599947689081846</v>
      </c>
      <c r="C42" s="1">
        <v>-0.19994768908184568</v>
      </c>
      <c r="D42" s="1">
        <v>-0.70327521314170427</v>
      </c>
    </row>
    <row r="43" spans="1:4" x14ac:dyDescent="0.25">
      <c r="A43" s="1">
        <v>13</v>
      </c>
      <c r="B43" s="1">
        <v>11.122358513971955</v>
      </c>
      <c r="C43" s="1">
        <v>-0.27235851397195532</v>
      </c>
      <c r="D43" s="1">
        <v>-0.95796552010250735</v>
      </c>
    </row>
    <row r="44" spans="1:4" x14ac:dyDescent="0.25">
      <c r="A44" s="1">
        <v>14</v>
      </c>
      <c r="B44" s="1">
        <v>8.7714646789953346</v>
      </c>
      <c r="C44" s="1">
        <v>-7.1464678995333486E-2</v>
      </c>
      <c r="D44" s="1">
        <v>-0.25136243176070772</v>
      </c>
    </row>
    <row r="45" spans="1:4" x14ac:dyDescent="0.25">
      <c r="A45" s="1">
        <v>15</v>
      </c>
      <c r="B45" s="1">
        <v>10.607622415753141</v>
      </c>
      <c r="C45" s="1">
        <v>0.74237758424685829</v>
      </c>
      <c r="D45" s="1">
        <v>2.6111617303019719</v>
      </c>
    </row>
    <row r="46" spans="1:4" x14ac:dyDescent="0.25">
      <c r="A46" s="1">
        <v>16</v>
      </c>
      <c r="B46" s="1">
        <v>7.8459272116375267</v>
      </c>
      <c r="C46" s="1">
        <v>-9.592721163752671E-2</v>
      </c>
      <c r="D46" s="1">
        <v>-0.33740440072231032</v>
      </c>
    </row>
    <row r="47" spans="1:4" x14ac:dyDescent="0.25">
      <c r="A47" s="1">
        <v>17</v>
      </c>
      <c r="B47" s="1">
        <v>5.2416108426405472</v>
      </c>
      <c r="C47" s="1">
        <v>-4.1610842640547929E-2</v>
      </c>
      <c r="D47" s="1">
        <v>-0.14635765165087014</v>
      </c>
    </row>
    <row r="48" spans="1:4" x14ac:dyDescent="0.25">
      <c r="A48" s="1">
        <v>18</v>
      </c>
      <c r="B48" s="1">
        <v>12.875462436857413</v>
      </c>
      <c r="C48" s="1">
        <v>-0.3754624368574131</v>
      </c>
      <c r="D48" s="1">
        <v>-1.3206125388101608</v>
      </c>
    </row>
    <row r="49" spans="1:4" x14ac:dyDescent="0.25">
      <c r="A49" s="1">
        <v>19</v>
      </c>
      <c r="B49" s="1">
        <v>11.438181164286048</v>
      </c>
      <c r="C49" s="1">
        <v>0.26181883571395126</v>
      </c>
      <c r="D49" s="1">
        <v>0.92089435160148669</v>
      </c>
    </row>
    <row r="50" spans="1:4" ht="15.75" thickBot="1" x14ac:dyDescent="0.3">
      <c r="A50" s="2">
        <v>20</v>
      </c>
      <c r="B50" s="2">
        <v>6.1988183445784575</v>
      </c>
      <c r="C50" s="2">
        <v>0.25118165542154358</v>
      </c>
      <c r="D50" s="2">
        <v>0.8834802395818796</v>
      </c>
    </row>
  </sheetData>
  <pageMargins left="0.7" right="0.7" top="0.75" bottom="0.75" header="0.3" footer="0.3"/>
  <drawing r:id="rId1"/>
  <legacy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O21"/>
  <sheetViews>
    <sheetView topLeftCell="J1" workbookViewId="0">
      <selection activeCell="U21" sqref="U21"/>
    </sheetView>
  </sheetViews>
  <sheetFormatPr defaultRowHeight="15" outlineLevelCol="1" x14ac:dyDescent="0.25"/>
  <cols>
    <col min="1" max="4" width="9.140625" hidden="1" customWidth="1" outlineLevel="1"/>
    <col min="5" max="5" width="15.140625" hidden="1" customWidth="1" outlineLevel="1"/>
    <col min="6" max="6" width="9.85546875" hidden="1" customWidth="1" outlineLevel="1"/>
    <col min="7" max="9" width="9.140625" hidden="1" customWidth="1" outlineLevel="1"/>
    <col min="10" max="10" width="7.140625" customWidth="1" collapsed="1"/>
    <col min="11" max="11" width="4.42578125" customWidth="1"/>
    <col min="12" max="12" width="7.5703125" customWidth="1"/>
    <col min="13" max="13" width="8.5703125" customWidth="1"/>
    <col min="14" max="14" width="6" customWidth="1"/>
    <col min="15" max="15" width="7.5703125" customWidth="1"/>
  </cols>
  <sheetData>
    <row r="1" spans="1:15" ht="30" x14ac:dyDescent="0.25">
      <c r="A1" s="6" t="s">
        <v>1</v>
      </c>
      <c r="B1" s="6" t="s">
        <v>103</v>
      </c>
      <c r="C1" s="6" t="s">
        <v>101</v>
      </c>
      <c r="D1" s="6" t="s">
        <v>102</v>
      </c>
      <c r="E1" s="6" t="s">
        <v>105</v>
      </c>
      <c r="F1" s="6" t="s">
        <v>104</v>
      </c>
      <c r="G1" s="6">
        <v>2011</v>
      </c>
      <c r="H1" s="6">
        <v>2012</v>
      </c>
      <c r="I1" s="6">
        <v>2013</v>
      </c>
      <c r="J1" s="69" t="s">
        <v>1</v>
      </c>
      <c r="K1" s="69" t="s">
        <v>103</v>
      </c>
      <c r="L1" s="69" t="s">
        <v>101</v>
      </c>
      <c r="M1" s="69" t="s">
        <v>105</v>
      </c>
      <c r="N1" s="69" t="s">
        <v>104</v>
      </c>
      <c r="O1" s="6" t="s">
        <v>66</v>
      </c>
    </row>
    <row r="2" spans="1:15" x14ac:dyDescent="0.25">
      <c r="A2">
        <f ca="1">RANDBETWEEN(-5,5)/10+1*B2+0.5*C2+0.05*D2+1.5*E2+2*F2-1*G2-2*H2-3*I2</f>
        <v>14.5</v>
      </c>
      <c r="B2">
        <f ca="1">RANDBETWEEN(1,10)</f>
        <v>8</v>
      </c>
      <c r="C2">
        <f ca="1">RANDBETWEEN(1,10)</f>
        <v>8</v>
      </c>
      <c r="D2">
        <f ca="1">RANDBETWEEN(1,10)</f>
        <v>4</v>
      </c>
      <c r="E2">
        <v>0</v>
      </c>
      <c r="F2">
        <f ca="1">RANDBETWEEN(0,1)</f>
        <v>1</v>
      </c>
      <c r="G2">
        <v>0</v>
      </c>
      <c r="H2">
        <v>0</v>
      </c>
      <c r="I2">
        <v>0</v>
      </c>
      <c r="J2">
        <v>11.2</v>
      </c>
      <c r="K2">
        <v>9</v>
      </c>
      <c r="L2">
        <v>3</v>
      </c>
      <c r="M2">
        <v>0</v>
      </c>
      <c r="N2">
        <v>0</v>
      </c>
      <c r="O2">
        <v>2010</v>
      </c>
    </row>
    <row r="3" spans="1:15" x14ac:dyDescent="0.25">
      <c r="A3">
        <f t="shared" ref="A3:A21" ca="1" si="0">RANDBETWEEN(-5,5)/10+1*B3+0.5*C3+0.05*D3+1.5*E3+2*F3-1*G3-2*H3-3*I3</f>
        <v>9.5</v>
      </c>
      <c r="B3">
        <f t="shared" ref="B3:D21" ca="1" si="1">RANDBETWEEN(1,10)</f>
        <v>9</v>
      </c>
      <c r="C3">
        <f t="shared" ca="1" si="1"/>
        <v>1</v>
      </c>
      <c r="D3">
        <f t="shared" ca="1" si="1"/>
        <v>10</v>
      </c>
      <c r="E3">
        <v>0</v>
      </c>
      <c r="F3">
        <f t="shared" ref="F3:F21" ca="1" si="2">RANDBETWEEN(0,1)</f>
        <v>0</v>
      </c>
      <c r="G3">
        <v>0</v>
      </c>
      <c r="H3">
        <v>0</v>
      </c>
      <c r="I3">
        <v>0</v>
      </c>
      <c r="J3">
        <v>7.15</v>
      </c>
      <c r="K3">
        <v>2</v>
      </c>
      <c r="L3">
        <v>5</v>
      </c>
      <c r="M3">
        <v>0</v>
      </c>
      <c r="N3">
        <v>1</v>
      </c>
      <c r="O3">
        <v>2010</v>
      </c>
    </row>
    <row r="4" spans="1:15" x14ac:dyDescent="0.25">
      <c r="A4">
        <f t="shared" ca="1" si="0"/>
        <v>10</v>
      </c>
      <c r="B4">
        <f t="shared" ca="1" si="1"/>
        <v>9</v>
      </c>
      <c r="C4">
        <f t="shared" ca="1" si="1"/>
        <v>2</v>
      </c>
      <c r="D4">
        <f t="shared" ca="1" si="1"/>
        <v>2</v>
      </c>
      <c r="E4">
        <v>0</v>
      </c>
      <c r="F4">
        <f t="shared" ca="1" si="2"/>
        <v>0</v>
      </c>
      <c r="G4">
        <v>0</v>
      </c>
      <c r="H4">
        <v>0</v>
      </c>
      <c r="I4">
        <v>0</v>
      </c>
      <c r="J4">
        <v>11.7</v>
      </c>
      <c r="K4">
        <v>9</v>
      </c>
      <c r="L4">
        <v>5</v>
      </c>
      <c r="M4">
        <v>0</v>
      </c>
      <c r="N4">
        <v>0</v>
      </c>
      <c r="O4">
        <v>2010</v>
      </c>
    </row>
    <row r="5" spans="1:15" x14ac:dyDescent="0.25">
      <c r="A5">
        <f t="shared" ca="1" si="0"/>
        <v>7.6000000000000005</v>
      </c>
      <c r="B5">
        <f t="shared" ca="1" si="1"/>
        <v>3</v>
      </c>
      <c r="C5">
        <f t="shared" ca="1" si="1"/>
        <v>9</v>
      </c>
      <c r="D5">
        <f t="shared" ca="1" si="1"/>
        <v>8</v>
      </c>
      <c r="E5">
        <v>0</v>
      </c>
      <c r="F5">
        <f t="shared" ca="1" si="2"/>
        <v>0</v>
      </c>
      <c r="G5">
        <v>0</v>
      </c>
      <c r="H5">
        <v>0</v>
      </c>
      <c r="I5">
        <v>0</v>
      </c>
      <c r="J5">
        <v>7.8000000000000007</v>
      </c>
      <c r="K5">
        <v>7</v>
      </c>
      <c r="L5">
        <v>1</v>
      </c>
      <c r="M5">
        <v>0</v>
      </c>
      <c r="N5">
        <v>0</v>
      </c>
      <c r="O5">
        <v>2010</v>
      </c>
    </row>
    <row r="6" spans="1:15" x14ac:dyDescent="0.25">
      <c r="A6">
        <f t="shared" ca="1" si="0"/>
        <v>9.1999999999999993</v>
      </c>
      <c r="B6">
        <f t="shared" ca="1" si="1"/>
        <v>5</v>
      </c>
      <c r="C6">
        <f t="shared" ca="1" si="1"/>
        <v>3</v>
      </c>
      <c r="D6">
        <f t="shared" ca="1" si="1"/>
        <v>6</v>
      </c>
      <c r="E6">
        <v>0</v>
      </c>
      <c r="F6">
        <f t="shared" ca="1" si="2"/>
        <v>1</v>
      </c>
      <c r="G6">
        <v>0</v>
      </c>
      <c r="H6">
        <v>0</v>
      </c>
      <c r="I6">
        <v>0</v>
      </c>
      <c r="J6">
        <v>12.55</v>
      </c>
      <c r="K6">
        <v>9</v>
      </c>
      <c r="L6">
        <v>2</v>
      </c>
      <c r="M6">
        <v>0</v>
      </c>
      <c r="N6">
        <v>1</v>
      </c>
      <c r="O6">
        <v>2010</v>
      </c>
    </row>
    <row r="7" spans="1:15" x14ac:dyDescent="0.25">
      <c r="A7">
        <f t="shared" ca="1" si="0"/>
        <v>9.9</v>
      </c>
      <c r="B7">
        <f t="shared" ca="1" si="1"/>
        <v>6</v>
      </c>
      <c r="C7">
        <f t="shared" ca="1" si="1"/>
        <v>5</v>
      </c>
      <c r="D7">
        <f t="shared" ca="1" si="1"/>
        <v>2</v>
      </c>
      <c r="E7">
        <v>0</v>
      </c>
      <c r="F7">
        <f t="shared" ca="1" si="2"/>
        <v>1</v>
      </c>
      <c r="G7">
        <v>1</v>
      </c>
      <c r="H7">
        <v>0</v>
      </c>
      <c r="I7">
        <v>0</v>
      </c>
      <c r="J7">
        <v>2.6</v>
      </c>
      <c r="K7">
        <v>3</v>
      </c>
      <c r="L7">
        <v>1</v>
      </c>
      <c r="M7">
        <v>0</v>
      </c>
      <c r="N7">
        <v>0</v>
      </c>
      <c r="O7">
        <v>2011</v>
      </c>
    </row>
    <row r="8" spans="1:15" x14ac:dyDescent="0.25">
      <c r="A8">
        <f t="shared" ca="1" si="0"/>
        <v>6.8999999999999995</v>
      </c>
      <c r="B8">
        <f t="shared" ca="1" si="1"/>
        <v>4</v>
      </c>
      <c r="C8">
        <f t="shared" ca="1" si="1"/>
        <v>4</v>
      </c>
      <c r="D8">
        <f t="shared" ca="1" si="1"/>
        <v>2</v>
      </c>
      <c r="E8">
        <v>0</v>
      </c>
      <c r="F8">
        <f t="shared" ca="1" si="2"/>
        <v>1</v>
      </c>
      <c r="G8">
        <v>1</v>
      </c>
      <c r="H8">
        <v>0</v>
      </c>
      <c r="I8">
        <v>0</v>
      </c>
      <c r="J8">
        <v>3.8499999999999996</v>
      </c>
      <c r="K8">
        <v>4</v>
      </c>
      <c r="L8">
        <v>1</v>
      </c>
      <c r="M8">
        <v>0</v>
      </c>
      <c r="N8">
        <v>0</v>
      </c>
      <c r="O8">
        <v>2011</v>
      </c>
    </row>
    <row r="9" spans="1:15" x14ac:dyDescent="0.25">
      <c r="A9">
        <f t="shared" ca="1" si="0"/>
        <v>10.8</v>
      </c>
      <c r="B9">
        <f t="shared" ca="1" si="1"/>
        <v>8</v>
      </c>
      <c r="C9">
        <f t="shared" ca="1" si="1"/>
        <v>1</v>
      </c>
      <c r="D9">
        <f t="shared" ca="1" si="1"/>
        <v>6</v>
      </c>
      <c r="E9">
        <v>1</v>
      </c>
      <c r="F9">
        <f t="shared" ca="1" si="2"/>
        <v>1</v>
      </c>
      <c r="G9">
        <v>1</v>
      </c>
      <c r="H9">
        <v>0</v>
      </c>
      <c r="I9">
        <v>0</v>
      </c>
      <c r="J9">
        <v>10.5</v>
      </c>
      <c r="K9">
        <v>6</v>
      </c>
      <c r="L9">
        <v>2</v>
      </c>
      <c r="M9">
        <v>1</v>
      </c>
      <c r="N9">
        <v>1</v>
      </c>
      <c r="O9">
        <v>2011</v>
      </c>
    </row>
    <row r="10" spans="1:15" x14ac:dyDescent="0.25">
      <c r="A10">
        <f t="shared" ca="1" si="0"/>
        <v>11.7</v>
      </c>
      <c r="B10">
        <f t="shared" ca="1" si="1"/>
        <v>10</v>
      </c>
      <c r="C10">
        <f t="shared" ca="1" si="1"/>
        <v>3</v>
      </c>
      <c r="D10">
        <f t="shared" ca="1" si="1"/>
        <v>2</v>
      </c>
      <c r="E10">
        <v>1</v>
      </c>
      <c r="F10">
        <f t="shared" ca="1" si="2"/>
        <v>0</v>
      </c>
      <c r="G10">
        <v>1</v>
      </c>
      <c r="H10">
        <v>0</v>
      </c>
      <c r="I10">
        <v>0</v>
      </c>
      <c r="J10">
        <v>9.6999999999999993</v>
      </c>
      <c r="K10">
        <v>5</v>
      </c>
      <c r="L10">
        <v>8</v>
      </c>
      <c r="M10">
        <v>1</v>
      </c>
      <c r="N10">
        <v>0</v>
      </c>
      <c r="O10">
        <v>2011</v>
      </c>
    </row>
    <row r="11" spans="1:15" x14ac:dyDescent="0.25">
      <c r="A11">
        <f t="shared" ca="1" si="0"/>
        <v>13.95</v>
      </c>
      <c r="B11">
        <f t="shared" ca="1" si="1"/>
        <v>10</v>
      </c>
      <c r="C11">
        <f t="shared" ca="1" si="1"/>
        <v>10</v>
      </c>
      <c r="D11">
        <f t="shared" ca="1" si="1"/>
        <v>7</v>
      </c>
      <c r="E11">
        <v>0</v>
      </c>
      <c r="F11">
        <f t="shared" ca="1" si="2"/>
        <v>0</v>
      </c>
      <c r="G11">
        <v>1</v>
      </c>
      <c r="H11">
        <v>0</v>
      </c>
      <c r="I11">
        <v>0</v>
      </c>
      <c r="J11">
        <v>5.75</v>
      </c>
      <c r="K11">
        <v>4</v>
      </c>
      <c r="L11">
        <v>1</v>
      </c>
      <c r="M11">
        <v>0</v>
      </c>
      <c r="N11">
        <v>1</v>
      </c>
      <c r="O11">
        <v>2011</v>
      </c>
    </row>
    <row r="12" spans="1:15" x14ac:dyDescent="0.25">
      <c r="A12">
        <f t="shared" ca="1" si="0"/>
        <v>11.25</v>
      </c>
      <c r="B12">
        <f t="shared" ca="1" si="1"/>
        <v>8</v>
      </c>
      <c r="C12">
        <f t="shared" ca="1" si="1"/>
        <v>6</v>
      </c>
      <c r="D12">
        <f t="shared" ca="1" si="1"/>
        <v>1</v>
      </c>
      <c r="E12">
        <v>0</v>
      </c>
      <c r="F12">
        <f t="shared" ca="1" si="2"/>
        <v>1</v>
      </c>
      <c r="G12">
        <v>0</v>
      </c>
      <c r="H12">
        <v>1</v>
      </c>
      <c r="I12">
        <v>0</v>
      </c>
      <c r="J12">
        <v>12.95</v>
      </c>
      <c r="K12">
        <v>10</v>
      </c>
      <c r="L12">
        <v>10</v>
      </c>
      <c r="M12">
        <v>0</v>
      </c>
      <c r="N12">
        <v>0</v>
      </c>
      <c r="O12">
        <v>2012</v>
      </c>
    </row>
    <row r="13" spans="1:15" x14ac:dyDescent="0.25">
      <c r="A13">
        <f t="shared" ca="1" si="0"/>
        <v>7.1999999999999993</v>
      </c>
      <c r="B13">
        <f t="shared" ca="1" si="1"/>
        <v>6</v>
      </c>
      <c r="C13">
        <f t="shared" ca="1" si="1"/>
        <v>2</v>
      </c>
      <c r="D13">
        <f t="shared" ca="1" si="1"/>
        <v>4</v>
      </c>
      <c r="E13">
        <v>0</v>
      </c>
      <c r="F13">
        <f t="shared" ca="1" si="2"/>
        <v>1</v>
      </c>
      <c r="G13">
        <v>0</v>
      </c>
      <c r="H13">
        <v>1</v>
      </c>
      <c r="I13">
        <v>0</v>
      </c>
      <c r="J13">
        <v>9.4</v>
      </c>
      <c r="K13">
        <v>8</v>
      </c>
      <c r="L13">
        <v>7</v>
      </c>
      <c r="M13">
        <v>0</v>
      </c>
      <c r="N13">
        <v>0</v>
      </c>
      <c r="O13">
        <v>2012</v>
      </c>
    </row>
    <row r="14" spans="1:15" x14ac:dyDescent="0.25">
      <c r="A14">
        <f t="shared" ca="1" si="0"/>
        <v>7.8999999999999986</v>
      </c>
      <c r="B14">
        <f t="shared" ca="1" si="1"/>
        <v>6</v>
      </c>
      <c r="C14">
        <f t="shared" ca="1" si="1"/>
        <v>3</v>
      </c>
      <c r="D14">
        <f t="shared" ca="1" si="1"/>
        <v>2</v>
      </c>
      <c r="E14">
        <v>0</v>
      </c>
      <c r="F14">
        <f t="shared" ca="1" si="2"/>
        <v>1</v>
      </c>
      <c r="G14">
        <v>0</v>
      </c>
      <c r="H14">
        <v>1</v>
      </c>
      <c r="I14">
        <v>0</v>
      </c>
      <c r="J14">
        <v>10.85</v>
      </c>
      <c r="K14">
        <v>9</v>
      </c>
      <c r="L14">
        <v>8</v>
      </c>
      <c r="M14">
        <v>0</v>
      </c>
      <c r="N14">
        <v>0</v>
      </c>
      <c r="O14">
        <v>2012</v>
      </c>
    </row>
    <row r="15" spans="1:15" x14ac:dyDescent="0.25">
      <c r="A15">
        <f t="shared" ca="1" si="0"/>
        <v>8.4499999999999993</v>
      </c>
      <c r="B15">
        <f t="shared" ca="1" si="1"/>
        <v>9</v>
      </c>
      <c r="C15">
        <f t="shared" ca="1" si="1"/>
        <v>2</v>
      </c>
      <c r="D15">
        <f t="shared" ca="1" si="1"/>
        <v>9</v>
      </c>
      <c r="E15">
        <v>0</v>
      </c>
      <c r="F15">
        <f t="shared" ca="1" si="2"/>
        <v>0</v>
      </c>
      <c r="G15">
        <v>0</v>
      </c>
      <c r="H15">
        <v>1</v>
      </c>
      <c r="I15">
        <v>0</v>
      </c>
      <c r="J15">
        <v>8.7000000000000011</v>
      </c>
      <c r="K15">
        <v>8</v>
      </c>
      <c r="L15">
        <v>1</v>
      </c>
      <c r="M15">
        <v>0</v>
      </c>
      <c r="N15">
        <v>1</v>
      </c>
      <c r="O15">
        <v>2012</v>
      </c>
    </row>
    <row r="16" spans="1:15" x14ac:dyDescent="0.25">
      <c r="A16">
        <f t="shared" ca="1" si="0"/>
        <v>10.8</v>
      </c>
      <c r="B16">
        <f t="shared" ca="1" si="1"/>
        <v>8</v>
      </c>
      <c r="C16">
        <f t="shared" ca="1" si="1"/>
        <v>9</v>
      </c>
      <c r="D16">
        <f t="shared" ca="1" si="1"/>
        <v>6</v>
      </c>
      <c r="E16">
        <v>0</v>
      </c>
      <c r="F16">
        <f t="shared" ca="1" si="2"/>
        <v>0</v>
      </c>
      <c r="G16">
        <v>0</v>
      </c>
      <c r="H16">
        <v>1</v>
      </c>
      <c r="I16">
        <v>0</v>
      </c>
      <c r="J16">
        <v>11.35</v>
      </c>
      <c r="K16">
        <v>8</v>
      </c>
      <c r="L16">
        <v>9</v>
      </c>
      <c r="M16">
        <v>0</v>
      </c>
      <c r="N16">
        <v>0</v>
      </c>
      <c r="O16">
        <v>2012</v>
      </c>
    </row>
    <row r="17" spans="1:15" x14ac:dyDescent="0.25">
      <c r="A17">
        <f t="shared" ca="1" si="0"/>
        <v>13.3</v>
      </c>
      <c r="B17">
        <f t="shared" ca="1" si="1"/>
        <v>10</v>
      </c>
      <c r="C17">
        <f t="shared" ca="1" si="1"/>
        <v>8</v>
      </c>
      <c r="D17">
        <f t="shared" ca="1" si="1"/>
        <v>10</v>
      </c>
      <c r="E17">
        <v>0</v>
      </c>
      <c r="F17">
        <f t="shared" ca="1" si="2"/>
        <v>1</v>
      </c>
      <c r="G17">
        <v>0</v>
      </c>
      <c r="H17">
        <v>0</v>
      </c>
      <c r="I17">
        <v>1</v>
      </c>
      <c r="J17">
        <v>7.75</v>
      </c>
      <c r="K17">
        <v>4</v>
      </c>
      <c r="L17">
        <v>9</v>
      </c>
      <c r="M17">
        <v>0</v>
      </c>
      <c r="N17">
        <v>1</v>
      </c>
      <c r="O17">
        <v>2013</v>
      </c>
    </row>
    <row r="18" spans="1:15" x14ac:dyDescent="0.25">
      <c r="A18">
        <f t="shared" ca="1" si="0"/>
        <v>8</v>
      </c>
      <c r="B18">
        <f t="shared" ca="1" si="1"/>
        <v>7</v>
      </c>
      <c r="C18">
        <f t="shared" ca="1" si="1"/>
        <v>1</v>
      </c>
      <c r="D18">
        <f t="shared" ca="1" si="1"/>
        <v>4</v>
      </c>
      <c r="E18">
        <v>1</v>
      </c>
      <c r="F18">
        <f t="shared" ca="1" si="2"/>
        <v>1</v>
      </c>
      <c r="G18">
        <v>0</v>
      </c>
      <c r="H18">
        <v>0</v>
      </c>
      <c r="I18">
        <v>1</v>
      </c>
      <c r="J18">
        <v>5.1999999999999993</v>
      </c>
      <c r="K18">
        <v>3</v>
      </c>
      <c r="L18">
        <v>3</v>
      </c>
      <c r="M18">
        <v>1</v>
      </c>
      <c r="N18">
        <v>1</v>
      </c>
      <c r="O18">
        <v>2013</v>
      </c>
    </row>
    <row r="19" spans="1:15" x14ac:dyDescent="0.25">
      <c r="A19">
        <f t="shared" ca="1" si="0"/>
        <v>5.1000000000000014</v>
      </c>
      <c r="B19">
        <f t="shared" ca="1" si="1"/>
        <v>3</v>
      </c>
      <c r="C19">
        <f t="shared" ca="1" si="1"/>
        <v>7</v>
      </c>
      <c r="D19">
        <f t="shared" ca="1" si="1"/>
        <v>4</v>
      </c>
      <c r="E19">
        <v>1</v>
      </c>
      <c r="F19">
        <f t="shared" ca="1" si="2"/>
        <v>0</v>
      </c>
      <c r="G19">
        <v>0</v>
      </c>
      <c r="H19">
        <v>0</v>
      </c>
      <c r="I19">
        <v>1</v>
      </c>
      <c r="J19">
        <v>12.5</v>
      </c>
      <c r="K19">
        <v>10</v>
      </c>
      <c r="L19">
        <v>4</v>
      </c>
      <c r="M19">
        <v>1</v>
      </c>
      <c r="N19">
        <v>1</v>
      </c>
      <c r="O19">
        <v>2013</v>
      </c>
    </row>
    <row r="20" spans="1:15" x14ac:dyDescent="0.25">
      <c r="A20">
        <f t="shared" ca="1" si="0"/>
        <v>2.7</v>
      </c>
      <c r="B20">
        <f t="shared" ca="1" si="1"/>
        <v>2</v>
      </c>
      <c r="C20">
        <f t="shared" ca="1" si="1"/>
        <v>4</v>
      </c>
      <c r="D20">
        <f t="shared" ca="1" si="1"/>
        <v>10</v>
      </c>
      <c r="E20">
        <v>1</v>
      </c>
      <c r="F20">
        <f t="shared" ca="1" si="2"/>
        <v>0</v>
      </c>
      <c r="G20">
        <v>0</v>
      </c>
      <c r="H20">
        <v>0</v>
      </c>
      <c r="I20">
        <v>1</v>
      </c>
      <c r="J20">
        <v>11.7</v>
      </c>
      <c r="K20">
        <v>10</v>
      </c>
      <c r="L20">
        <v>4</v>
      </c>
      <c r="M20">
        <v>0</v>
      </c>
      <c r="N20">
        <v>1</v>
      </c>
      <c r="O20">
        <v>2013</v>
      </c>
    </row>
    <row r="21" spans="1:15" x14ac:dyDescent="0.25">
      <c r="A21">
        <f t="shared" ca="1" si="0"/>
        <v>7.9500000000000011</v>
      </c>
      <c r="B21">
        <f t="shared" ca="1" si="1"/>
        <v>6</v>
      </c>
      <c r="C21">
        <f t="shared" ca="1" si="1"/>
        <v>9</v>
      </c>
      <c r="D21">
        <f t="shared" ca="1" si="1"/>
        <v>1</v>
      </c>
      <c r="E21">
        <v>0</v>
      </c>
      <c r="F21">
        <f t="shared" ca="1" si="2"/>
        <v>0</v>
      </c>
      <c r="G21">
        <v>0</v>
      </c>
      <c r="H21">
        <v>0</v>
      </c>
      <c r="I21">
        <v>1</v>
      </c>
      <c r="J21">
        <v>6.4500000000000011</v>
      </c>
      <c r="K21">
        <v>8</v>
      </c>
      <c r="L21">
        <v>2</v>
      </c>
      <c r="M21">
        <v>0</v>
      </c>
      <c r="N21">
        <v>0</v>
      </c>
      <c r="O21">
        <v>2013</v>
      </c>
    </row>
  </sheetData>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I48"/>
  <sheetViews>
    <sheetView workbookViewId="0">
      <selection activeCell="K21" sqref="K21"/>
    </sheetView>
  </sheetViews>
  <sheetFormatPr defaultRowHeight="15" x14ac:dyDescent="0.25"/>
  <cols>
    <col min="1" max="1" width="18" bestFit="1" customWidth="1"/>
    <col min="5" max="5" width="23.7109375" bestFit="1" customWidth="1"/>
  </cols>
  <sheetData>
    <row r="1" spans="1:9" x14ac:dyDescent="0.25">
      <c r="A1" t="s">
        <v>2</v>
      </c>
    </row>
    <row r="2" spans="1:9" ht="15.75" thickBot="1" x14ac:dyDescent="0.3"/>
    <row r="3" spans="1:9" x14ac:dyDescent="0.25">
      <c r="A3" s="4" t="s">
        <v>3</v>
      </c>
      <c r="B3" s="4"/>
      <c r="E3" s="74" t="s">
        <v>112</v>
      </c>
      <c r="F3" s="74">
        <f>C13</f>
        <v>1.6141363714222221</v>
      </c>
    </row>
    <row r="4" spans="1:9" x14ac:dyDescent="0.25">
      <c r="A4" s="1" t="s">
        <v>4</v>
      </c>
      <c r="B4" s="1">
        <v>0.99543544238619386</v>
      </c>
      <c r="E4" s="74" t="s">
        <v>116</v>
      </c>
      <c r="F4" s="74">
        <f>'36. Try to Simplify'!$C$13</f>
        <v>1.5358038681567505</v>
      </c>
    </row>
    <row r="5" spans="1:9" x14ac:dyDescent="0.25">
      <c r="A5" s="1" t="s">
        <v>5</v>
      </c>
      <c r="B5" s="1">
        <v>0.99089171995859737</v>
      </c>
      <c r="E5" s="74" t="s">
        <v>99</v>
      </c>
      <c r="F5" s="74">
        <v>2</v>
      </c>
    </row>
    <row r="6" spans="1:9" x14ac:dyDescent="0.25">
      <c r="A6" s="1" t="s">
        <v>6</v>
      </c>
      <c r="B6" s="1">
        <v>0.98763876280095353</v>
      </c>
      <c r="E6" s="74" t="s">
        <v>114</v>
      </c>
      <c r="F6" s="74">
        <f>'36. Try to Simplify'!B8</f>
        <v>20</v>
      </c>
    </row>
    <row r="7" spans="1:9" x14ac:dyDescent="0.25">
      <c r="A7" s="1" t="s">
        <v>7</v>
      </c>
      <c r="B7" s="1">
        <v>0.33955184449740117</v>
      </c>
      <c r="E7" s="74" t="s">
        <v>113</v>
      </c>
      <c r="F7" s="74">
        <f>COUNT('36. Try to Simplify'!$B$17:$B$24)</f>
        <v>8</v>
      </c>
    </row>
    <row r="8" spans="1:9" ht="15.75" thickBot="1" x14ac:dyDescent="0.3">
      <c r="A8" s="2" t="s">
        <v>8</v>
      </c>
      <c r="B8" s="2">
        <v>20</v>
      </c>
      <c r="E8" s="74" t="s">
        <v>115</v>
      </c>
      <c r="F8" s="74">
        <f>((SSResidual__Restricted-SSResidual__Unrestricted)/NIR)/(SSResidual__Unrestricted/(N__Unrestricted-k__Unrestricted))</f>
        <v>0.30602541726692661</v>
      </c>
    </row>
    <row r="9" spans="1:9" x14ac:dyDescent="0.25">
      <c r="E9" s="74" t="s">
        <v>117</v>
      </c>
      <c r="F9" s="74">
        <f>FINV(0.05,NIR,N__Unrestricted-k__Unrestricted)</f>
        <v>3.8852938346523942</v>
      </c>
    </row>
    <row r="10" spans="1:9" ht="15.75" thickBot="1" x14ac:dyDescent="0.3">
      <c r="A10" t="s">
        <v>9</v>
      </c>
    </row>
    <row r="11" spans="1:9" x14ac:dyDescent="0.25">
      <c r="A11" s="3"/>
      <c r="B11" s="3" t="s">
        <v>14</v>
      </c>
      <c r="C11" s="3" t="s">
        <v>15</v>
      </c>
      <c r="D11" s="3" t="s">
        <v>16</v>
      </c>
      <c r="E11" s="3" t="s">
        <v>17</v>
      </c>
      <c r="F11" s="3" t="s">
        <v>18</v>
      </c>
    </row>
    <row r="12" spans="1:9" x14ac:dyDescent="0.25">
      <c r="A12" s="1" t="s">
        <v>10</v>
      </c>
      <c r="B12" s="1">
        <v>5</v>
      </c>
      <c r="C12" s="1">
        <v>175.60223862857779</v>
      </c>
      <c r="D12" s="1">
        <v>35.120447725715557</v>
      </c>
      <c r="E12" s="1">
        <v>304.61259461416574</v>
      </c>
      <c r="F12" s="1">
        <v>9.1493118968743637E-14</v>
      </c>
    </row>
    <row r="13" spans="1:9" x14ac:dyDescent="0.25">
      <c r="A13" s="1" t="s">
        <v>11</v>
      </c>
      <c r="B13" s="1">
        <v>14</v>
      </c>
      <c r="C13" s="1">
        <v>1.6141363714222221</v>
      </c>
      <c r="D13" s="1">
        <v>0.1152954551015873</v>
      </c>
      <c r="E13" s="1"/>
      <c r="F13" s="1"/>
    </row>
    <row r="14" spans="1:9" ht="15.75" thickBot="1" x14ac:dyDescent="0.3">
      <c r="A14" s="2" t="s">
        <v>12</v>
      </c>
      <c r="B14" s="2">
        <v>19</v>
      </c>
      <c r="C14" s="2">
        <v>177.21637500000003</v>
      </c>
      <c r="D14" s="2"/>
      <c r="E14" s="2"/>
      <c r="F14" s="2"/>
    </row>
    <row r="15" spans="1:9" ht="15.75" thickBot="1" x14ac:dyDescent="0.3"/>
    <row r="16" spans="1:9" x14ac:dyDescent="0.25">
      <c r="A16" s="3"/>
      <c r="B16" s="3" t="s">
        <v>19</v>
      </c>
      <c r="C16" s="3" t="s">
        <v>7</v>
      </c>
      <c r="D16" s="3" t="s">
        <v>20</v>
      </c>
      <c r="E16" s="3" t="s">
        <v>21</v>
      </c>
      <c r="F16" s="3" t="s">
        <v>22</v>
      </c>
      <c r="G16" s="3" t="s">
        <v>23</v>
      </c>
      <c r="H16" s="3" t="s">
        <v>24</v>
      </c>
      <c r="I16" s="3" t="s">
        <v>25</v>
      </c>
    </row>
    <row r="17" spans="1:9" x14ac:dyDescent="0.25">
      <c r="A17" s="1" t="s">
        <v>13</v>
      </c>
      <c r="B17" s="1">
        <v>2187.4244635507212</v>
      </c>
      <c r="C17" s="1">
        <v>155.15965023983884</v>
      </c>
      <c r="D17" s="1">
        <v>14.097895040169904</v>
      </c>
      <c r="E17" s="1">
        <v>1.1529607450688523E-9</v>
      </c>
      <c r="F17" s="1">
        <v>1854.6401112143321</v>
      </c>
      <c r="G17" s="1">
        <v>2520.2088158871102</v>
      </c>
      <c r="H17" s="1">
        <v>1854.6401112143321</v>
      </c>
      <c r="I17" s="1">
        <v>2520.2088158871102</v>
      </c>
    </row>
    <row r="18" spans="1:9" x14ac:dyDescent="0.25">
      <c r="A18" s="1" t="s">
        <v>103</v>
      </c>
      <c r="B18" s="1">
        <v>1.0075408787035371</v>
      </c>
      <c r="C18" s="1">
        <v>3.0973387903004728E-2</v>
      </c>
      <c r="D18" s="1">
        <v>32.5292435512292</v>
      </c>
      <c r="E18" s="1">
        <v>1.3637213168975133E-14</v>
      </c>
      <c r="F18" s="1">
        <v>0.94110956864945827</v>
      </c>
      <c r="G18" s="1">
        <v>1.0739721887576161</v>
      </c>
      <c r="H18" s="1">
        <v>0.94110956864945827</v>
      </c>
      <c r="I18" s="1">
        <v>1.0739721887576161</v>
      </c>
    </row>
    <row r="19" spans="1:9" x14ac:dyDescent="0.25">
      <c r="A19" s="1" t="s">
        <v>101</v>
      </c>
      <c r="B19" s="1">
        <v>0.49198922318580135</v>
      </c>
      <c r="C19" s="1">
        <v>2.7874276288604762E-2</v>
      </c>
      <c r="D19" s="1">
        <v>17.650295853131464</v>
      </c>
      <c r="E19" s="1">
        <v>5.8102122770109631E-11</v>
      </c>
      <c r="F19" s="1">
        <v>0.43220484646665897</v>
      </c>
      <c r="G19" s="1">
        <v>0.55177359990494379</v>
      </c>
      <c r="H19" s="1">
        <v>0.43220484646665897</v>
      </c>
      <c r="I19" s="1">
        <v>0.55177359990494379</v>
      </c>
    </row>
    <row r="20" spans="1:9" x14ac:dyDescent="0.25">
      <c r="A20" s="1" t="s">
        <v>105</v>
      </c>
      <c r="B20" s="1">
        <v>1.5085992739608665</v>
      </c>
      <c r="C20" s="1">
        <v>0.20403058301409238</v>
      </c>
      <c r="D20" s="1">
        <v>7.3939859979553537</v>
      </c>
      <c r="E20" s="1">
        <v>3.3837117242119675E-6</v>
      </c>
      <c r="F20" s="1">
        <v>1.0709971955841326</v>
      </c>
      <c r="G20" s="1">
        <v>1.9462013523376003</v>
      </c>
      <c r="H20" s="1">
        <v>1.0709971955841326</v>
      </c>
      <c r="I20" s="1">
        <v>1.9462013523376003</v>
      </c>
    </row>
    <row r="21" spans="1:9" x14ac:dyDescent="0.25">
      <c r="A21" s="1" t="s">
        <v>104</v>
      </c>
      <c r="B21" s="1">
        <v>2.2009990534112731</v>
      </c>
      <c r="C21" s="1">
        <v>0.17459379689585885</v>
      </c>
      <c r="D21" s="1">
        <v>12.606398924493966</v>
      </c>
      <c r="E21" s="1">
        <v>4.9551204469172913E-9</v>
      </c>
      <c r="F21" s="1">
        <v>1.8265326020360102</v>
      </c>
      <c r="G21" s="1">
        <v>2.575465504786536</v>
      </c>
      <c r="H21" s="1">
        <v>1.8265326020360102</v>
      </c>
      <c r="I21" s="1">
        <v>2.575465504786536</v>
      </c>
    </row>
    <row r="22" spans="1:9" ht="15.75" thickBot="1" x14ac:dyDescent="0.3">
      <c r="A22" s="2" t="s">
        <v>66</v>
      </c>
      <c r="B22" s="2">
        <v>-1.0880939421399112</v>
      </c>
      <c r="C22" s="2">
        <v>7.7189969344590173E-2</v>
      </c>
      <c r="D22" s="2">
        <v>-14.096312660553865</v>
      </c>
      <c r="E22" s="2">
        <v>1.1546620112365828E-9</v>
      </c>
      <c r="F22" s="2">
        <v>-1.2536499608309715</v>
      </c>
      <c r="G22" s="2">
        <v>-0.92253792344885077</v>
      </c>
      <c r="H22" s="2">
        <v>-1.2536499608309715</v>
      </c>
      <c r="I22" s="2">
        <v>-0.92253792344885077</v>
      </c>
    </row>
    <row r="26" spans="1:9" x14ac:dyDescent="0.25">
      <c r="A26" t="s">
        <v>27</v>
      </c>
    </row>
    <row r="27" spans="1:9" ht="15.75" thickBot="1" x14ac:dyDescent="0.3"/>
    <row r="28" spans="1:9" x14ac:dyDescent="0.25">
      <c r="A28" s="3" t="s">
        <v>28</v>
      </c>
      <c r="B28" s="3" t="s">
        <v>106</v>
      </c>
      <c r="C28" s="3" t="s">
        <v>30</v>
      </c>
      <c r="D28" s="3" t="s">
        <v>31</v>
      </c>
    </row>
    <row r="29" spans="1:9" x14ac:dyDescent="0.25">
      <c r="A29" s="1">
        <v>1</v>
      </c>
      <c r="B29" s="1">
        <v>10.899475427389007</v>
      </c>
      <c r="C29" s="1">
        <v>0.30052457261099264</v>
      </c>
      <c r="D29" s="1">
        <v>1.0310665006771842</v>
      </c>
    </row>
    <row r="30" spans="1:9" x14ac:dyDescent="0.25">
      <c r="A30" s="1">
        <v>2</v>
      </c>
      <c r="B30" s="1">
        <v>7.0316667762472207</v>
      </c>
      <c r="C30" s="1">
        <v>0.11833322375277966</v>
      </c>
      <c r="D30" s="1">
        <v>0.405988175504574</v>
      </c>
    </row>
    <row r="31" spans="1:9" x14ac:dyDescent="0.25">
      <c r="A31" s="1">
        <v>3</v>
      </c>
      <c r="B31" s="1">
        <v>11.883453873760573</v>
      </c>
      <c r="C31" s="1">
        <v>-0.18345387376057332</v>
      </c>
      <c r="D31" s="1">
        <v>-0.62940990818355913</v>
      </c>
    </row>
    <row r="32" spans="1:9" x14ac:dyDescent="0.25">
      <c r="A32" s="1">
        <v>4</v>
      </c>
      <c r="B32" s="1">
        <v>7.9004152236107075</v>
      </c>
      <c r="C32" s="1">
        <v>-0.10041522361070676</v>
      </c>
      <c r="D32" s="1">
        <v>-0.34451350291753569</v>
      </c>
    </row>
    <row r="33" spans="1:4" x14ac:dyDescent="0.25">
      <c r="A33" s="1">
        <v>5</v>
      </c>
      <c r="B33" s="1">
        <v>12.60848525761412</v>
      </c>
      <c r="C33" s="1">
        <v>-5.848525761411949E-2</v>
      </c>
      <c r="D33" s="1">
        <v>-0.20065643679477302</v>
      </c>
    </row>
    <row r="34" spans="1:4" x14ac:dyDescent="0.25">
      <c r="A34" s="1">
        <v>6</v>
      </c>
      <c r="B34" s="1">
        <v>2.7821577666563826</v>
      </c>
      <c r="C34" s="1">
        <v>-0.1821577666563825</v>
      </c>
      <c r="D34" s="1">
        <v>-0.62496310836013602</v>
      </c>
    </row>
    <row r="35" spans="1:4" x14ac:dyDescent="0.25">
      <c r="A35" s="1">
        <v>7</v>
      </c>
      <c r="B35" s="1">
        <v>3.789698645360204</v>
      </c>
      <c r="C35" s="1">
        <v>6.030135463979569E-2</v>
      </c>
      <c r="D35" s="1">
        <v>0.2068872644069232</v>
      </c>
    </row>
    <row r="36" spans="1:4" x14ac:dyDescent="0.25">
      <c r="A36" s="1">
        <v>8</v>
      </c>
      <c r="B36" s="1">
        <v>10.00636795332457</v>
      </c>
      <c r="C36" s="1">
        <v>0.49363204667542959</v>
      </c>
      <c r="D36" s="1">
        <v>1.6935968415686702</v>
      </c>
    </row>
    <row r="37" spans="1:4" x14ac:dyDescent="0.25">
      <c r="A37" s="1">
        <v>9</v>
      </c>
      <c r="B37" s="1">
        <v>9.7497633603247778</v>
      </c>
      <c r="C37" s="1">
        <v>-4.9763360324778461E-2</v>
      </c>
      <c r="D37" s="1">
        <v>-0.17073257386650834</v>
      </c>
    </row>
    <row r="38" spans="1:4" x14ac:dyDescent="0.25">
      <c r="A38" s="1">
        <v>10</v>
      </c>
      <c r="B38" s="1">
        <v>5.9906976987713279</v>
      </c>
      <c r="C38" s="1">
        <v>-0.24069769877132785</v>
      </c>
      <c r="D38" s="1">
        <v>-0.82580712730751982</v>
      </c>
    </row>
    <row r="39" spans="1:4" x14ac:dyDescent="0.25">
      <c r="A39" s="1">
        <v>11</v>
      </c>
      <c r="B39" s="1">
        <v>13.174752984113184</v>
      </c>
      <c r="C39" s="1">
        <v>-0.22475298411318434</v>
      </c>
      <c r="D39" s="1">
        <v>-0.77110257851127639</v>
      </c>
    </row>
    <row r="40" spans="1:4" x14ac:dyDescent="0.25">
      <c r="A40" s="1">
        <v>12</v>
      </c>
      <c r="B40" s="1">
        <v>9.6837035571488741</v>
      </c>
      <c r="C40" s="1">
        <v>-0.28370355714887374</v>
      </c>
      <c r="D40" s="1">
        <v>-0.97335546094528924</v>
      </c>
    </row>
    <row r="41" spans="1:4" x14ac:dyDescent="0.25">
      <c r="A41" s="1">
        <v>13</v>
      </c>
      <c r="B41" s="1">
        <v>11.183233659037796</v>
      </c>
      <c r="C41" s="1">
        <v>-0.33323365903779667</v>
      </c>
      <c r="D41" s="1">
        <v>-1.1432877509710404</v>
      </c>
    </row>
    <row r="42" spans="1:4" x14ac:dyDescent="0.25">
      <c r="A42" s="1">
        <v>14</v>
      </c>
      <c r="B42" s="1">
        <v>8.9327672714453001</v>
      </c>
      <c r="C42" s="1">
        <v>-0.23276727144529907</v>
      </c>
      <c r="D42" s="1">
        <v>-0.79859871010262296</v>
      </c>
    </row>
    <row r="43" spans="1:4" x14ac:dyDescent="0.25">
      <c r="A43" s="1">
        <v>15</v>
      </c>
      <c r="B43" s="1">
        <v>10.66768200352044</v>
      </c>
      <c r="C43" s="1">
        <v>0.6823179964795596</v>
      </c>
      <c r="D43" s="1">
        <v>2.3409574227725347</v>
      </c>
    </row>
    <row r="44" spans="1:4" x14ac:dyDescent="0.25">
      <c r="A44" s="1">
        <v>16</v>
      </c>
      <c r="B44" s="1">
        <v>7.7504235999776938</v>
      </c>
      <c r="C44" s="1">
        <v>-4.2359997769381152E-4</v>
      </c>
      <c r="D44" s="1">
        <v>-1.453324574736341E-3</v>
      </c>
    </row>
    <row r="45" spans="1:4" x14ac:dyDescent="0.25">
      <c r="A45" s="1">
        <v>17</v>
      </c>
      <c r="B45" s="1">
        <v>5.2995466561201283</v>
      </c>
      <c r="C45" s="1">
        <v>-9.9546656120129029E-2</v>
      </c>
      <c r="D45" s="1">
        <v>-0.34153354412304748</v>
      </c>
    </row>
    <row r="46" spans="1:4" x14ac:dyDescent="0.25">
      <c r="A46" s="1">
        <v>18</v>
      </c>
      <c r="B46" s="1">
        <v>12.844322030230614</v>
      </c>
      <c r="C46" s="1">
        <v>-0.34432203023061447</v>
      </c>
      <c r="D46" s="1">
        <v>-1.1813307235794313</v>
      </c>
    </row>
    <row r="47" spans="1:4" x14ac:dyDescent="0.25">
      <c r="A47" s="1">
        <v>19</v>
      </c>
      <c r="B47" s="1">
        <v>11.335722756269661</v>
      </c>
      <c r="C47" s="1">
        <v>0.36427724373033854</v>
      </c>
      <c r="D47" s="1">
        <v>1.2497948494067048</v>
      </c>
    </row>
    <row r="48" spans="1:4" ht="15.75" thickBot="1" x14ac:dyDescent="0.3">
      <c r="A48" s="2">
        <v>20</v>
      </c>
      <c r="B48" s="2">
        <v>6.1356634990797829</v>
      </c>
      <c r="C48" s="2">
        <v>0.31433650092021814</v>
      </c>
      <c r="D48" s="2">
        <v>1.0784536958927688</v>
      </c>
    </row>
  </sheetData>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AH27"/>
  <sheetViews>
    <sheetView topLeftCell="S1" zoomScale="90" zoomScaleNormal="90" workbookViewId="0">
      <selection activeCell="AG29" sqref="AG29"/>
    </sheetView>
  </sheetViews>
  <sheetFormatPr defaultRowHeight="15" outlineLevelCol="1" x14ac:dyDescent="0.25"/>
  <cols>
    <col min="1" max="1" width="9.140625" style="75" hidden="1" customWidth="1" outlineLevel="1"/>
    <col min="2" max="17" width="9.140625" hidden="1" customWidth="1" outlineLevel="1"/>
    <col min="18" max="18" width="10.5703125" hidden="1" customWidth="1" outlineLevel="1"/>
    <col min="19" max="19" width="3.28515625" bestFit="1" customWidth="1" collapsed="1"/>
    <col min="22" max="22" width="13.28515625" bestFit="1" customWidth="1"/>
    <col min="24" max="24" width="6" bestFit="1" customWidth="1"/>
    <col min="25" max="25" width="7.5703125" bestFit="1" customWidth="1"/>
    <col min="26" max="26" width="6.28515625" bestFit="1" customWidth="1"/>
    <col min="27" max="27" width="4.42578125" bestFit="1" customWidth="1"/>
    <col min="28" max="28" width="4" bestFit="1" customWidth="1"/>
    <col min="29" max="29" width="3.42578125" bestFit="1" customWidth="1"/>
    <col min="30" max="30" width="3" bestFit="1" customWidth="1"/>
    <col min="31" max="34" width="5.5703125" bestFit="1" customWidth="1"/>
  </cols>
  <sheetData>
    <row r="1" spans="1:34" s="30" customFormat="1" ht="30" x14ac:dyDescent="0.25">
      <c r="A1" s="76" t="s">
        <v>122</v>
      </c>
      <c r="B1" s="77" t="s">
        <v>1</v>
      </c>
      <c r="C1" s="77" t="s">
        <v>124</v>
      </c>
      <c r="D1" s="77" t="s">
        <v>125</v>
      </c>
      <c r="E1" s="77" t="s">
        <v>126</v>
      </c>
      <c r="F1" s="77" t="s">
        <v>127</v>
      </c>
      <c r="G1" s="77" t="s">
        <v>128</v>
      </c>
      <c r="H1" s="77" t="s">
        <v>118</v>
      </c>
      <c r="I1" s="77" t="s">
        <v>119</v>
      </c>
      <c r="J1" s="77" t="s">
        <v>120</v>
      </c>
      <c r="K1" s="77" t="s">
        <v>121</v>
      </c>
      <c r="L1" s="77">
        <v>2010</v>
      </c>
      <c r="M1" s="77">
        <v>2011</v>
      </c>
      <c r="N1" s="77">
        <v>2012</v>
      </c>
      <c r="O1" s="77">
        <v>2013</v>
      </c>
      <c r="P1" s="77" t="str">
        <f>"Ln"&amp;B1</f>
        <v>LnPrice</v>
      </c>
      <c r="Q1" s="77" t="str">
        <f>"Ln"&amp;C1</f>
        <v>LnSugar</v>
      </c>
      <c r="R1" s="77" t="str">
        <f>"Ln"&amp;D1</f>
        <v>LnCaffeine</v>
      </c>
      <c r="S1" s="77" t="s">
        <v>122</v>
      </c>
      <c r="T1" s="77" t="s">
        <v>123</v>
      </c>
      <c r="U1" s="77" t="s">
        <v>129</v>
      </c>
      <c r="V1" s="77" t="s">
        <v>130</v>
      </c>
      <c r="W1" s="77" t="s">
        <v>131</v>
      </c>
      <c r="X1" s="77" t="s">
        <v>126</v>
      </c>
      <c r="Y1" s="77" t="s">
        <v>127</v>
      </c>
      <c r="Z1" s="77" t="s">
        <v>128</v>
      </c>
      <c r="AA1" s="77" t="s">
        <v>118</v>
      </c>
      <c r="AB1" s="77" t="s">
        <v>119</v>
      </c>
      <c r="AC1" s="77" t="s">
        <v>120</v>
      </c>
      <c r="AD1" s="77" t="s">
        <v>121</v>
      </c>
      <c r="AE1" s="77">
        <v>2010</v>
      </c>
      <c r="AF1" s="77">
        <v>2011</v>
      </c>
      <c r="AG1" s="77">
        <v>2012</v>
      </c>
      <c r="AH1" s="77">
        <v>2013</v>
      </c>
    </row>
    <row r="2" spans="1:34" x14ac:dyDescent="0.25">
      <c r="A2" s="75">
        <v>1</v>
      </c>
      <c r="B2">
        <f t="shared" ref="B2:B25" ca="1" si="0">ROUND(RANDBETWEEN(10,100)/1000+SUMPRODUCT($C$27:$O$27,C2:O2),2)</f>
        <v>1.05</v>
      </c>
      <c r="C2">
        <f ca="1">10+RANDBETWEEN(0,50)</f>
        <v>29</v>
      </c>
      <c r="D2">
        <f ca="1">RANDBETWEEN(50, 1000)</f>
        <v>394</v>
      </c>
      <c r="E2">
        <v>0</v>
      </c>
      <c r="F2">
        <f>IF(E2=1,0,1)</f>
        <v>1</v>
      </c>
      <c r="G2">
        <f>1-SUM(E2:F2)</f>
        <v>0</v>
      </c>
      <c r="H2">
        <v>1</v>
      </c>
      <c r="I2">
        <v>0</v>
      </c>
      <c r="J2">
        <v>0</v>
      </c>
      <c r="K2">
        <v>0</v>
      </c>
      <c r="L2">
        <v>1</v>
      </c>
      <c r="M2">
        <v>0</v>
      </c>
      <c r="N2">
        <v>0</v>
      </c>
      <c r="O2">
        <v>0</v>
      </c>
      <c r="P2">
        <f ca="1">LN(B2)</f>
        <v>4.8790164169432049E-2</v>
      </c>
      <c r="Q2">
        <f t="shared" ref="Q2:R17" ca="1" si="1">LN(C2)</f>
        <v>3.3672958299864741</v>
      </c>
      <c r="R2">
        <f t="shared" ca="1" si="1"/>
        <v>5.9763509092979339</v>
      </c>
      <c r="S2">
        <v>1</v>
      </c>
      <c r="T2">
        <v>0.43178241642553783</v>
      </c>
      <c r="U2">
        <v>3.3322045101752038</v>
      </c>
      <c r="V2">
        <v>6.8490662826334576</v>
      </c>
      <c r="W2">
        <v>-1.4126165938658173</v>
      </c>
      <c r="X2">
        <v>0</v>
      </c>
      <c r="Y2">
        <v>1</v>
      </c>
      <c r="Z2">
        <v>0</v>
      </c>
      <c r="AA2">
        <v>1</v>
      </c>
      <c r="AB2">
        <v>0</v>
      </c>
      <c r="AC2">
        <v>0</v>
      </c>
      <c r="AD2">
        <v>0</v>
      </c>
      <c r="AE2">
        <v>1</v>
      </c>
      <c r="AF2">
        <v>0</v>
      </c>
      <c r="AG2">
        <v>0</v>
      </c>
      <c r="AH2">
        <v>0</v>
      </c>
    </row>
    <row r="3" spans="1:34" x14ac:dyDescent="0.25">
      <c r="A3" s="75">
        <v>2</v>
      </c>
      <c r="B3">
        <f t="shared" ca="1" si="0"/>
        <v>1.57</v>
      </c>
      <c r="C3">
        <f t="shared" ref="C3:C25" ca="1" si="2">10+RANDBETWEEN(0,50)</f>
        <v>58</v>
      </c>
      <c r="D3">
        <f t="shared" ref="D3:D25" ca="1" si="3">RANDBETWEEN(50, 1000)</f>
        <v>491</v>
      </c>
      <c r="E3">
        <f t="shared" ref="E3:E25" ca="1" si="4">RANDBETWEEN(0,1)</f>
        <v>1</v>
      </c>
      <c r="F3">
        <f t="shared" ref="F3:F25" ca="1" si="5">IF(E3=1,0,1)</f>
        <v>0</v>
      </c>
      <c r="G3">
        <f t="shared" ref="G3:G25" ca="1" si="6">1-SUM(E3:F3)</f>
        <v>0</v>
      </c>
      <c r="H3">
        <v>1</v>
      </c>
      <c r="I3">
        <v>0</v>
      </c>
      <c r="J3">
        <v>0</v>
      </c>
      <c r="K3">
        <v>0</v>
      </c>
      <c r="L3">
        <v>0</v>
      </c>
      <c r="M3">
        <v>1</v>
      </c>
      <c r="N3">
        <v>0</v>
      </c>
      <c r="O3">
        <v>0</v>
      </c>
      <c r="P3">
        <f t="shared" ref="P3:P25" ca="1" si="7">LN(B3)</f>
        <v>0.45107561936021673</v>
      </c>
      <c r="Q3">
        <f t="shared" ca="1" si="1"/>
        <v>4.0604430105464191</v>
      </c>
      <c r="R3">
        <f t="shared" ca="1" si="1"/>
        <v>6.1964441277945204</v>
      </c>
      <c r="S3">
        <v>2</v>
      </c>
      <c r="T3">
        <v>0.3293037471426003</v>
      </c>
      <c r="U3">
        <v>3.8066624897703196</v>
      </c>
      <c r="V3">
        <v>6.3279367837291947</v>
      </c>
      <c r="W3">
        <v>-0.21689601874225578</v>
      </c>
      <c r="X3">
        <v>0</v>
      </c>
      <c r="Y3">
        <v>1</v>
      </c>
      <c r="Z3">
        <v>0</v>
      </c>
      <c r="AA3">
        <v>1</v>
      </c>
      <c r="AB3">
        <v>0</v>
      </c>
      <c r="AC3">
        <v>0</v>
      </c>
      <c r="AD3">
        <v>0</v>
      </c>
      <c r="AE3">
        <v>0</v>
      </c>
      <c r="AF3">
        <v>1</v>
      </c>
      <c r="AG3">
        <v>0</v>
      </c>
      <c r="AH3">
        <v>0</v>
      </c>
    </row>
    <row r="4" spans="1:34" x14ac:dyDescent="0.25">
      <c r="A4" s="75">
        <v>3</v>
      </c>
      <c r="B4">
        <f t="shared" ca="1" si="0"/>
        <v>0.82</v>
      </c>
      <c r="C4">
        <f t="shared" ca="1" si="2"/>
        <v>21</v>
      </c>
      <c r="D4">
        <f t="shared" ca="1" si="3"/>
        <v>150</v>
      </c>
      <c r="E4">
        <f t="shared" ca="1" si="4"/>
        <v>1</v>
      </c>
      <c r="F4">
        <f t="shared" ca="1" si="5"/>
        <v>0</v>
      </c>
      <c r="G4">
        <f t="shared" ca="1" si="6"/>
        <v>0</v>
      </c>
      <c r="H4">
        <v>1</v>
      </c>
      <c r="I4">
        <v>0</v>
      </c>
      <c r="J4">
        <v>0</v>
      </c>
      <c r="K4">
        <v>0</v>
      </c>
      <c r="L4">
        <v>0</v>
      </c>
      <c r="M4">
        <v>0</v>
      </c>
      <c r="N4">
        <v>1</v>
      </c>
      <c r="O4">
        <v>0</v>
      </c>
      <c r="P4">
        <f t="shared" ca="1" si="7"/>
        <v>-0.19845093872383832</v>
      </c>
      <c r="Q4">
        <f t="shared" ca="1" si="1"/>
        <v>3.044522437723423</v>
      </c>
      <c r="R4">
        <f t="shared" ca="1" si="1"/>
        <v>5.0106352940962555</v>
      </c>
      <c r="S4">
        <v>3</v>
      </c>
      <c r="T4">
        <v>0.58778666490211906</v>
      </c>
      <c r="U4">
        <v>3.912023005428146</v>
      </c>
      <c r="V4">
        <v>6.6982680541154132</v>
      </c>
      <c r="W4">
        <v>-2.2082849814362269</v>
      </c>
      <c r="X4">
        <v>1</v>
      </c>
      <c r="Y4">
        <v>0</v>
      </c>
      <c r="Z4">
        <v>0</v>
      </c>
      <c r="AA4">
        <v>1</v>
      </c>
      <c r="AB4">
        <v>0</v>
      </c>
      <c r="AC4">
        <v>0</v>
      </c>
      <c r="AD4">
        <v>0</v>
      </c>
      <c r="AE4">
        <v>0</v>
      </c>
      <c r="AF4">
        <v>0</v>
      </c>
      <c r="AG4">
        <v>1</v>
      </c>
      <c r="AH4">
        <v>0</v>
      </c>
    </row>
    <row r="5" spans="1:34" x14ac:dyDescent="0.25">
      <c r="A5" s="75">
        <v>4</v>
      </c>
      <c r="B5">
        <f t="shared" ca="1" si="0"/>
        <v>0.72</v>
      </c>
      <c r="C5">
        <f t="shared" ca="1" si="2"/>
        <v>17</v>
      </c>
      <c r="D5">
        <f t="shared" ca="1" si="3"/>
        <v>119</v>
      </c>
      <c r="E5">
        <f t="shared" ca="1" si="4"/>
        <v>0</v>
      </c>
      <c r="F5">
        <f t="shared" ca="1" si="5"/>
        <v>1</v>
      </c>
      <c r="G5">
        <f t="shared" ca="1" si="6"/>
        <v>0</v>
      </c>
      <c r="H5">
        <v>1</v>
      </c>
      <c r="I5">
        <v>0</v>
      </c>
      <c r="J5">
        <v>0</v>
      </c>
      <c r="K5">
        <v>0</v>
      </c>
      <c r="L5">
        <v>0</v>
      </c>
      <c r="M5">
        <v>0</v>
      </c>
      <c r="N5">
        <v>0</v>
      </c>
      <c r="O5">
        <v>1</v>
      </c>
      <c r="P5">
        <f t="shared" ca="1" si="7"/>
        <v>-0.3285040669720361</v>
      </c>
      <c r="Q5">
        <f t="shared" ca="1" si="1"/>
        <v>2.8332133440562162</v>
      </c>
      <c r="R5">
        <f t="shared" ca="1" si="1"/>
        <v>4.7791234931115296</v>
      </c>
      <c r="S5">
        <v>4</v>
      </c>
      <c r="T5">
        <v>0.30748469974796072</v>
      </c>
      <c r="U5">
        <v>2.4849066497880004</v>
      </c>
      <c r="V5">
        <v>6.7068623366027467</v>
      </c>
      <c r="W5">
        <v>-1.270990515837557</v>
      </c>
      <c r="X5">
        <v>0</v>
      </c>
      <c r="Y5">
        <v>1</v>
      </c>
      <c r="Z5">
        <v>0</v>
      </c>
      <c r="AA5">
        <v>1</v>
      </c>
      <c r="AB5">
        <v>0</v>
      </c>
      <c r="AC5">
        <v>0</v>
      </c>
      <c r="AD5">
        <v>0</v>
      </c>
      <c r="AE5">
        <v>0</v>
      </c>
      <c r="AF5">
        <v>0</v>
      </c>
      <c r="AG5">
        <v>0</v>
      </c>
      <c r="AH5">
        <v>1</v>
      </c>
    </row>
    <row r="6" spans="1:34" x14ac:dyDescent="0.25">
      <c r="A6" s="75">
        <v>5</v>
      </c>
      <c r="B6">
        <f t="shared" ca="1" si="0"/>
        <v>1.28</v>
      </c>
      <c r="C6">
        <f t="shared" ca="1" si="2"/>
        <v>54</v>
      </c>
      <c r="D6">
        <f t="shared" ca="1" si="3"/>
        <v>260</v>
      </c>
      <c r="E6">
        <f t="shared" ca="1" si="4"/>
        <v>1</v>
      </c>
      <c r="F6">
        <v>0</v>
      </c>
      <c r="G6">
        <f t="shared" ca="1" si="6"/>
        <v>0</v>
      </c>
      <c r="H6">
        <v>1</v>
      </c>
      <c r="I6">
        <v>0</v>
      </c>
      <c r="J6">
        <v>0</v>
      </c>
      <c r="K6">
        <v>0</v>
      </c>
      <c r="L6">
        <v>1</v>
      </c>
      <c r="M6">
        <v>0</v>
      </c>
      <c r="N6">
        <v>0</v>
      </c>
      <c r="O6">
        <v>0</v>
      </c>
      <c r="P6">
        <f t="shared" ca="1" si="7"/>
        <v>0.24686007793152581</v>
      </c>
      <c r="Q6">
        <f t="shared" ca="1" si="1"/>
        <v>3.9889840465642745</v>
      </c>
      <c r="R6">
        <f t="shared" ca="1" si="1"/>
        <v>5.5606816310155276</v>
      </c>
      <c r="S6">
        <v>5</v>
      </c>
      <c r="T6">
        <v>-0.11653381625595151</v>
      </c>
      <c r="U6">
        <v>2.7725887222397811</v>
      </c>
      <c r="V6">
        <v>6.2878585601617845</v>
      </c>
      <c r="W6">
        <v>-1.6512734690284989</v>
      </c>
      <c r="X6">
        <v>0</v>
      </c>
      <c r="Y6">
        <v>0</v>
      </c>
      <c r="Z6">
        <v>1</v>
      </c>
      <c r="AA6">
        <v>1</v>
      </c>
      <c r="AB6">
        <v>0</v>
      </c>
      <c r="AC6">
        <v>0</v>
      </c>
      <c r="AD6">
        <v>0</v>
      </c>
      <c r="AE6">
        <v>1</v>
      </c>
      <c r="AF6">
        <v>0</v>
      </c>
      <c r="AG6">
        <v>0</v>
      </c>
      <c r="AH6">
        <v>0</v>
      </c>
    </row>
    <row r="7" spans="1:34" x14ac:dyDescent="0.25">
      <c r="A7" s="75">
        <v>6</v>
      </c>
      <c r="B7">
        <f t="shared" ca="1" si="0"/>
        <v>0.86</v>
      </c>
      <c r="C7">
        <f t="shared" ca="1" si="2"/>
        <v>41</v>
      </c>
      <c r="D7">
        <f t="shared" ca="1" si="3"/>
        <v>92</v>
      </c>
      <c r="E7">
        <v>0</v>
      </c>
      <c r="F7">
        <f t="shared" si="5"/>
        <v>1</v>
      </c>
      <c r="G7">
        <f t="shared" si="6"/>
        <v>0</v>
      </c>
      <c r="H7">
        <v>1</v>
      </c>
      <c r="I7">
        <v>0</v>
      </c>
      <c r="J7">
        <v>0</v>
      </c>
      <c r="K7">
        <v>0</v>
      </c>
      <c r="L7">
        <v>0</v>
      </c>
      <c r="M7">
        <v>1</v>
      </c>
      <c r="N7">
        <v>0</v>
      </c>
      <c r="O7">
        <v>0</v>
      </c>
      <c r="P7">
        <f t="shared" ca="1" si="7"/>
        <v>-0.15082288973458366</v>
      </c>
      <c r="Q7">
        <f t="shared" ca="1" si="1"/>
        <v>3.713572066704308</v>
      </c>
      <c r="R7">
        <f t="shared" ca="1" si="1"/>
        <v>4.5217885770490405</v>
      </c>
      <c r="S7">
        <v>6</v>
      </c>
      <c r="T7">
        <v>0.43825493093115531</v>
      </c>
      <c r="U7">
        <v>3.713572066704308</v>
      </c>
      <c r="V7">
        <v>6.654152520183219</v>
      </c>
      <c r="W7">
        <v>-1.3854247861271469</v>
      </c>
      <c r="X7">
        <v>0</v>
      </c>
      <c r="Y7">
        <v>1</v>
      </c>
      <c r="Z7">
        <v>0</v>
      </c>
      <c r="AA7">
        <v>1</v>
      </c>
      <c r="AB7">
        <v>0</v>
      </c>
      <c r="AC7">
        <v>0</v>
      </c>
      <c r="AD7">
        <v>0</v>
      </c>
      <c r="AE7">
        <v>0</v>
      </c>
      <c r="AF7">
        <v>1</v>
      </c>
      <c r="AG7">
        <v>0</v>
      </c>
      <c r="AH7">
        <v>0</v>
      </c>
    </row>
    <row r="8" spans="1:34" x14ac:dyDescent="0.25">
      <c r="A8" s="75">
        <v>7</v>
      </c>
      <c r="B8">
        <f t="shared" ca="1" si="0"/>
        <v>1.61</v>
      </c>
      <c r="C8">
        <f t="shared" ca="1" si="2"/>
        <v>44</v>
      </c>
      <c r="D8">
        <f t="shared" ca="1" si="3"/>
        <v>782</v>
      </c>
      <c r="E8">
        <f t="shared" ca="1" si="4"/>
        <v>1</v>
      </c>
      <c r="F8">
        <f t="shared" ca="1" si="5"/>
        <v>0</v>
      </c>
      <c r="G8">
        <f t="shared" ca="1" si="6"/>
        <v>0</v>
      </c>
      <c r="H8">
        <v>0</v>
      </c>
      <c r="I8">
        <v>1</v>
      </c>
      <c r="J8">
        <v>0</v>
      </c>
      <c r="K8">
        <v>0</v>
      </c>
      <c r="L8">
        <v>0</v>
      </c>
      <c r="M8">
        <v>0</v>
      </c>
      <c r="N8">
        <v>1</v>
      </c>
      <c r="O8">
        <v>0</v>
      </c>
      <c r="P8">
        <f t="shared" ca="1" si="7"/>
        <v>0.47623417899637172</v>
      </c>
      <c r="Q8">
        <f t="shared" ca="1" si="1"/>
        <v>3.784189633918261</v>
      </c>
      <c r="R8">
        <f t="shared" ca="1" si="1"/>
        <v>6.6618547405453112</v>
      </c>
      <c r="S8">
        <v>7</v>
      </c>
      <c r="T8">
        <v>-5.1293294387550578E-2</v>
      </c>
      <c r="U8">
        <v>3.7376696182833684</v>
      </c>
      <c r="V8">
        <v>5.3132059790417872</v>
      </c>
      <c r="W8">
        <v>-1.4538026141206166</v>
      </c>
      <c r="X8">
        <v>1</v>
      </c>
      <c r="Y8">
        <v>0</v>
      </c>
      <c r="Z8">
        <v>0</v>
      </c>
      <c r="AA8">
        <v>0</v>
      </c>
      <c r="AB8">
        <v>1</v>
      </c>
      <c r="AC8">
        <v>0</v>
      </c>
      <c r="AD8">
        <v>0</v>
      </c>
      <c r="AE8">
        <v>0</v>
      </c>
      <c r="AF8">
        <v>0</v>
      </c>
      <c r="AG8">
        <v>1</v>
      </c>
      <c r="AH8">
        <v>0</v>
      </c>
    </row>
    <row r="9" spans="1:34" x14ac:dyDescent="0.25">
      <c r="A9" s="75">
        <v>8</v>
      </c>
      <c r="B9">
        <f t="shared" ca="1" si="0"/>
        <v>0.87</v>
      </c>
      <c r="C9">
        <f t="shared" ca="1" si="2"/>
        <v>35</v>
      </c>
      <c r="D9">
        <f t="shared" ca="1" si="3"/>
        <v>208</v>
      </c>
      <c r="E9">
        <f t="shared" ca="1" si="4"/>
        <v>0</v>
      </c>
      <c r="F9">
        <f t="shared" ca="1" si="5"/>
        <v>1</v>
      </c>
      <c r="G9">
        <f t="shared" ca="1" si="6"/>
        <v>0</v>
      </c>
      <c r="H9">
        <v>0</v>
      </c>
      <c r="I9">
        <v>1</v>
      </c>
      <c r="J9">
        <v>0</v>
      </c>
      <c r="K9">
        <v>0</v>
      </c>
      <c r="L9">
        <v>0</v>
      </c>
      <c r="M9">
        <v>0</v>
      </c>
      <c r="N9">
        <v>0</v>
      </c>
      <c r="O9">
        <v>1</v>
      </c>
      <c r="P9">
        <f t="shared" ca="1" si="7"/>
        <v>-0.13926206733350766</v>
      </c>
      <c r="Q9">
        <f t="shared" ca="1" si="1"/>
        <v>3.5553480614894135</v>
      </c>
      <c r="R9">
        <f t="shared" ca="1" si="1"/>
        <v>5.3375380797013179</v>
      </c>
      <c r="S9">
        <v>8</v>
      </c>
      <c r="T9">
        <v>0.38526240079064489</v>
      </c>
      <c r="U9">
        <v>3.7612001156935624</v>
      </c>
      <c r="V9">
        <v>6.6450909695056444</v>
      </c>
      <c r="W9">
        <v>-0.65049266030301223</v>
      </c>
      <c r="X9">
        <v>0</v>
      </c>
      <c r="Y9">
        <v>1</v>
      </c>
      <c r="Z9">
        <v>0</v>
      </c>
      <c r="AA9">
        <v>0</v>
      </c>
      <c r="AB9">
        <v>1</v>
      </c>
      <c r="AC9">
        <v>0</v>
      </c>
      <c r="AD9">
        <v>0</v>
      </c>
      <c r="AE9">
        <v>0</v>
      </c>
      <c r="AF9">
        <v>0</v>
      </c>
      <c r="AG9">
        <v>0</v>
      </c>
      <c r="AH9">
        <v>1</v>
      </c>
    </row>
    <row r="10" spans="1:34" x14ac:dyDescent="0.25">
      <c r="A10" s="75">
        <v>9</v>
      </c>
      <c r="B10">
        <f t="shared" ca="1" si="0"/>
        <v>1.33</v>
      </c>
      <c r="C10">
        <f t="shared" ca="1" si="2"/>
        <v>42</v>
      </c>
      <c r="D10">
        <f t="shared" ca="1" si="3"/>
        <v>597</v>
      </c>
      <c r="E10">
        <f t="shared" ca="1" si="4"/>
        <v>1</v>
      </c>
      <c r="F10">
        <f t="shared" ca="1" si="5"/>
        <v>0</v>
      </c>
      <c r="G10">
        <f t="shared" ca="1" si="6"/>
        <v>0</v>
      </c>
      <c r="H10">
        <v>0</v>
      </c>
      <c r="I10">
        <v>1</v>
      </c>
      <c r="J10">
        <v>0</v>
      </c>
      <c r="K10">
        <v>0</v>
      </c>
      <c r="L10">
        <v>1</v>
      </c>
      <c r="M10">
        <v>0</v>
      </c>
      <c r="N10">
        <v>0</v>
      </c>
      <c r="O10">
        <v>0</v>
      </c>
      <c r="P10">
        <f t="shared" ca="1" si="7"/>
        <v>0.28517894223366247</v>
      </c>
      <c r="Q10">
        <f t="shared" ca="1" si="1"/>
        <v>3.7376696182833684</v>
      </c>
      <c r="R10">
        <f t="shared" ca="1" si="1"/>
        <v>6.3919171133926023</v>
      </c>
      <c r="S10">
        <v>9</v>
      </c>
      <c r="T10">
        <v>0.15700374880966469</v>
      </c>
      <c r="U10">
        <v>2.3025850929940459</v>
      </c>
      <c r="V10">
        <v>6.5117453296447279</v>
      </c>
      <c r="W10">
        <v>-1.6483759586574986</v>
      </c>
      <c r="X10">
        <v>1</v>
      </c>
      <c r="Y10">
        <v>0</v>
      </c>
      <c r="Z10">
        <v>0</v>
      </c>
      <c r="AA10">
        <v>0</v>
      </c>
      <c r="AB10">
        <v>1</v>
      </c>
      <c r="AC10">
        <v>0</v>
      </c>
      <c r="AD10">
        <v>0</v>
      </c>
      <c r="AE10">
        <v>1</v>
      </c>
      <c r="AF10">
        <v>0</v>
      </c>
      <c r="AG10">
        <v>0</v>
      </c>
      <c r="AH10">
        <v>0</v>
      </c>
    </row>
    <row r="11" spans="1:34" x14ac:dyDescent="0.25">
      <c r="A11" s="75">
        <v>10</v>
      </c>
      <c r="B11">
        <f t="shared" ca="1" si="0"/>
        <v>1.17</v>
      </c>
      <c r="C11">
        <f t="shared" ca="1" si="2"/>
        <v>35</v>
      </c>
      <c r="D11">
        <f t="shared" ca="1" si="3"/>
        <v>733</v>
      </c>
      <c r="E11">
        <f t="shared" ca="1" si="4"/>
        <v>0</v>
      </c>
      <c r="F11">
        <v>0</v>
      </c>
      <c r="G11">
        <f t="shared" ca="1" si="6"/>
        <v>1</v>
      </c>
      <c r="H11">
        <v>0</v>
      </c>
      <c r="I11">
        <v>1</v>
      </c>
      <c r="J11">
        <v>0</v>
      </c>
      <c r="K11">
        <v>0</v>
      </c>
      <c r="L11">
        <v>0</v>
      </c>
      <c r="M11">
        <v>1</v>
      </c>
      <c r="N11">
        <v>0</v>
      </c>
      <c r="O11">
        <v>0</v>
      </c>
      <c r="P11">
        <f t="shared" ca="1" si="7"/>
        <v>0.15700374880966469</v>
      </c>
      <c r="Q11">
        <f t="shared" ca="1" si="1"/>
        <v>3.5553480614894135</v>
      </c>
      <c r="R11">
        <f t="shared" ca="1" si="1"/>
        <v>6.5971457018866513</v>
      </c>
      <c r="S11">
        <v>10</v>
      </c>
      <c r="T11">
        <v>-8.3381608939051013E-2</v>
      </c>
      <c r="U11">
        <v>3.3322045101752038</v>
      </c>
      <c r="V11">
        <v>6.2766434893416445</v>
      </c>
      <c r="W11">
        <v>-0.39528076774241477</v>
      </c>
      <c r="X11">
        <v>0</v>
      </c>
      <c r="Y11">
        <v>0</v>
      </c>
      <c r="Z11">
        <v>1</v>
      </c>
      <c r="AA11">
        <v>0</v>
      </c>
      <c r="AB11">
        <v>1</v>
      </c>
      <c r="AC11">
        <v>0</v>
      </c>
      <c r="AD11">
        <v>0</v>
      </c>
      <c r="AE11">
        <v>0</v>
      </c>
      <c r="AF11">
        <v>1</v>
      </c>
      <c r="AG11">
        <v>0</v>
      </c>
      <c r="AH11">
        <v>0</v>
      </c>
    </row>
    <row r="12" spans="1:34" x14ac:dyDescent="0.25">
      <c r="A12" s="75">
        <v>11</v>
      </c>
      <c r="B12">
        <f t="shared" ca="1" si="0"/>
        <v>1.36</v>
      </c>
      <c r="C12">
        <f t="shared" ca="1" si="2"/>
        <v>23</v>
      </c>
      <c r="D12">
        <f t="shared" ca="1" si="3"/>
        <v>829</v>
      </c>
      <c r="E12">
        <v>0</v>
      </c>
      <c r="F12">
        <f t="shared" si="5"/>
        <v>1</v>
      </c>
      <c r="G12">
        <f t="shared" si="6"/>
        <v>0</v>
      </c>
      <c r="H12">
        <v>0</v>
      </c>
      <c r="I12">
        <v>1</v>
      </c>
      <c r="J12">
        <v>0</v>
      </c>
      <c r="K12">
        <v>0</v>
      </c>
      <c r="L12">
        <v>0</v>
      </c>
      <c r="M12">
        <v>0</v>
      </c>
      <c r="N12">
        <v>1</v>
      </c>
      <c r="O12">
        <v>0</v>
      </c>
      <c r="P12">
        <f t="shared" ca="1" si="7"/>
        <v>0.30748469974796072</v>
      </c>
      <c r="Q12">
        <f t="shared" ca="1" si="1"/>
        <v>3.1354942159291497</v>
      </c>
      <c r="R12">
        <f t="shared" ca="1" si="1"/>
        <v>6.7202201551352951</v>
      </c>
      <c r="S12">
        <v>11</v>
      </c>
      <c r="T12">
        <v>-2.0202707317519466E-2</v>
      </c>
      <c r="U12">
        <v>3.784189633918261</v>
      </c>
      <c r="V12">
        <v>5.6767538022682817</v>
      </c>
      <c r="W12">
        <v>-2.0903394127334769</v>
      </c>
      <c r="X12">
        <v>0</v>
      </c>
      <c r="Y12">
        <v>1</v>
      </c>
      <c r="Z12">
        <v>0</v>
      </c>
      <c r="AA12">
        <v>0</v>
      </c>
      <c r="AB12">
        <v>1</v>
      </c>
      <c r="AC12">
        <v>0</v>
      </c>
      <c r="AD12">
        <v>0</v>
      </c>
      <c r="AE12">
        <v>0</v>
      </c>
      <c r="AF12">
        <v>0</v>
      </c>
      <c r="AG12">
        <v>1</v>
      </c>
      <c r="AH12">
        <v>0</v>
      </c>
    </row>
    <row r="13" spans="1:34" x14ac:dyDescent="0.25">
      <c r="A13" s="75">
        <v>12</v>
      </c>
      <c r="B13">
        <f t="shared" ca="1" si="0"/>
        <v>1.25</v>
      </c>
      <c r="C13">
        <f t="shared" ca="1" si="2"/>
        <v>31</v>
      </c>
      <c r="D13">
        <f t="shared" ca="1" si="3"/>
        <v>553</v>
      </c>
      <c r="E13">
        <f t="shared" ca="1" si="4"/>
        <v>1</v>
      </c>
      <c r="F13">
        <f t="shared" ca="1" si="5"/>
        <v>0</v>
      </c>
      <c r="G13">
        <f t="shared" ca="1" si="6"/>
        <v>0</v>
      </c>
      <c r="H13">
        <v>0</v>
      </c>
      <c r="I13">
        <v>1</v>
      </c>
      <c r="J13">
        <v>0</v>
      </c>
      <c r="K13">
        <v>0</v>
      </c>
      <c r="L13">
        <v>0</v>
      </c>
      <c r="M13">
        <v>0</v>
      </c>
      <c r="N13">
        <v>0</v>
      </c>
      <c r="O13">
        <v>1</v>
      </c>
      <c r="P13">
        <f t="shared" ca="1" si="7"/>
        <v>0.22314355131420976</v>
      </c>
      <c r="Q13">
        <f t="shared" ca="1" si="1"/>
        <v>3.4339872044851463</v>
      </c>
      <c r="R13">
        <f t="shared" ca="1" si="1"/>
        <v>6.315358001522335</v>
      </c>
      <c r="S13">
        <v>12</v>
      </c>
      <c r="T13">
        <v>9.5310179804324935E-2</v>
      </c>
      <c r="U13">
        <v>3.6888794541139363</v>
      </c>
      <c r="V13">
        <v>5.768320995793772</v>
      </c>
      <c r="W13">
        <v>-0.24087028582239525</v>
      </c>
      <c r="X13">
        <v>1</v>
      </c>
      <c r="Y13">
        <v>0</v>
      </c>
      <c r="Z13">
        <v>0</v>
      </c>
      <c r="AA13">
        <v>0</v>
      </c>
      <c r="AB13">
        <v>1</v>
      </c>
      <c r="AC13">
        <v>0</v>
      </c>
      <c r="AD13">
        <v>0</v>
      </c>
      <c r="AE13">
        <v>0</v>
      </c>
      <c r="AF13">
        <v>0</v>
      </c>
      <c r="AG13">
        <v>0</v>
      </c>
      <c r="AH13">
        <v>1</v>
      </c>
    </row>
    <row r="14" spans="1:34" x14ac:dyDescent="0.25">
      <c r="A14" s="75">
        <v>13</v>
      </c>
      <c r="B14">
        <f t="shared" ca="1" si="0"/>
        <v>1.44</v>
      </c>
      <c r="C14">
        <f t="shared" ca="1" si="2"/>
        <v>40</v>
      </c>
      <c r="D14">
        <f t="shared" ca="1" si="3"/>
        <v>706</v>
      </c>
      <c r="E14">
        <f t="shared" ca="1" si="4"/>
        <v>0</v>
      </c>
      <c r="F14">
        <f t="shared" ca="1" si="5"/>
        <v>1</v>
      </c>
      <c r="G14">
        <f t="shared" ca="1" si="6"/>
        <v>0</v>
      </c>
      <c r="H14">
        <v>0</v>
      </c>
      <c r="I14">
        <v>0</v>
      </c>
      <c r="J14">
        <v>1</v>
      </c>
      <c r="K14">
        <v>0</v>
      </c>
      <c r="L14">
        <v>1</v>
      </c>
      <c r="M14">
        <v>0</v>
      </c>
      <c r="N14">
        <v>0</v>
      </c>
      <c r="O14">
        <v>0</v>
      </c>
      <c r="P14">
        <f t="shared" ca="1" si="7"/>
        <v>0.36464311358790924</v>
      </c>
      <c r="Q14">
        <f t="shared" ca="1" si="1"/>
        <v>3.6888794541139363</v>
      </c>
      <c r="R14">
        <f t="shared" ca="1" si="1"/>
        <v>6.5596152374932419</v>
      </c>
      <c r="S14">
        <v>13</v>
      </c>
      <c r="T14">
        <v>9.5310179804324935E-2</v>
      </c>
      <c r="U14">
        <v>3.4011973816621555</v>
      </c>
      <c r="V14">
        <v>5.7170277014062219</v>
      </c>
      <c r="W14">
        <v>-6.2762135125947277E-2</v>
      </c>
      <c r="X14">
        <v>1</v>
      </c>
      <c r="Y14">
        <v>0</v>
      </c>
      <c r="Z14">
        <v>0</v>
      </c>
      <c r="AA14">
        <v>0</v>
      </c>
      <c r="AB14">
        <v>0</v>
      </c>
      <c r="AC14">
        <v>1</v>
      </c>
      <c r="AD14">
        <v>0</v>
      </c>
      <c r="AE14">
        <v>1</v>
      </c>
      <c r="AF14">
        <v>0</v>
      </c>
      <c r="AG14">
        <v>0</v>
      </c>
      <c r="AH14">
        <v>0</v>
      </c>
    </row>
    <row r="15" spans="1:34" x14ac:dyDescent="0.25">
      <c r="A15" s="75">
        <v>14</v>
      </c>
      <c r="B15">
        <f t="shared" ca="1" si="0"/>
        <v>0.97</v>
      </c>
      <c r="C15">
        <f t="shared" ca="1" si="2"/>
        <v>10</v>
      </c>
      <c r="D15">
        <f t="shared" ca="1" si="3"/>
        <v>541</v>
      </c>
      <c r="E15">
        <f t="shared" ca="1" si="4"/>
        <v>0</v>
      </c>
      <c r="F15">
        <f t="shared" ca="1" si="5"/>
        <v>1</v>
      </c>
      <c r="G15">
        <f t="shared" ca="1" si="6"/>
        <v>0</v>
      </c>
      <c r="H15">
        <v>0</v>
      </c>
      <c r="I15">
        <v>0</v>
      </c>
      <c r="J15">
        <v>1</v>
      </c>
      <c r="K15">
        <v>0</v>
      </c>
      <c r="L15">
        <v>0</v>
      </c>
      <c r="M15">
        <v>1</v>
      </c>
      <c r="N15">
        <v>0</v>
      </c>
      <c r="O15">
        <v>0</v>
      </c>
      <c r="P15">
        <f t="shared" ca="1" si="7"/>
        <v>-3.0459207484708574E-2</v>
      </c>
      <c r="Q15">
        <f t="shared" ca="1" si="1"/>
        <v>2.3025850929940459</v>
      </c>
      <c r="R15">
        <f t="shared" ca="1" si="1"/>
        <v>6.2934192788464811</v>
      </c>
      <c r="S15">
        <v>14</v>
      </c>
      <c r="T15">
        <v>0.51879379341516751</v>
      </c>
      <c r="U15">
        <v>3.6888794541139363</v>
      </c>
      <c r="V15">
        <v>6.7141705299094721</v>
      </c>
      <c r="W15">
        <v>-0.31190836731184385</v>
      </c>
      <c r="X15">
        <v>1</v>
      </c>
      <c r="Y15">
        <v>0</v>
      </c>
      <c r="Z15">
        <v>0</v>
      </c>
      <c r="AA15">
        <v>0</v>
      </c>
      <c r="AB15">
        <v>0</v>
      </c>
      <c r="AC15">
        <v>1</v>
      </c>
      <c r="AD15">
        <v>0</v>
      </c>
      <c r="AE15">
        <v>0</v>
      </c>
      <c r="AF15">
        <v>1</v>
      </c>
      <c r="AG15">
        <v>0</v>
      </c>
      <c r="AH15">
        <v>0</v>
      </c>
    </row>
    <row r="16" spans="1:34" x14ac:dyDescent="0.25">
      <c r="A16" s="75">
        <v>15</v>
      </c>
      <c r="B16">
        <f t="shared" ca="1" si="0"/>
        <v>0.99</v>
      </c>
      <c r="C16">
        <f t="shared" ca="1" si="2"/>
        <v>22</v>
      </c>
      <c r="D16">
        <f t="shared" ca="1" si="3"/>
        <v>288</v>
      </c>
      <c r="E16">
        <f t="shared" ca="1" si="4"/>
        <v>1</v>
      </c>
      <c r="F16">
        <v>0</v>
      </c>
      <c r="G16">
        <f t="shared" ca="1" si="6"/>
        <v>0</v>
      </c>
      <c r="H16">
        <v>0</v>
      </c>
      <c r="I16">
        <v>0</v>
      </c>
      <c r="J16">
        <v>1</v>
      </c>
      <c r="K16">
        <v>0</v>
      </c>
      <c r="L16">
        <v>0</v>
      </c>
      <c r="M16">
        <v>0</v>
      </c>
      <c r="N16">
        <v>1</v>
      </c>
      <c r="O16">
        <v>0</v>
      </c>
      <c r="P16">
        <f t="shared" ca="1" si="7"/>
        <v>-1.0050335853501451E-2</v>
      </c>
      <c r="Q16">
        <f t="shared" ca="1" si="1"/>
        <v>3.0910424533583161</v>
      </c>
      <c r="R16">
        <f t="shared" ca="1" si="1"/>
        <v>5.6629604801359461</v>
      </c>
      <c r="S16">
        <v>15</v>
      </c>
      <c r="T16">
        <v>0.34358970439007686</v>
      </c>
      <c r="U16">
        <v>3.8286413964890951</v>
      </c>
      <c r="V16">
        <v>6.6970342476664841</v>
      </c>
      <c r="W16">
        <v>-0.86909583257769751</v>
      </c>
      <c r="X16">
        <v>0</v>
      </c>
      <c r="Y16">
        <v>0</v>
      </c>
      <c r="Z16">
        <v>1</v>
      </c>
      <c r="AA16">
        <v>0</v>
      </c>
      <c r="AB16">
        <v>0</v>
      </c>
      <c r="AC16">
        <v>1</v>
      </c>
      <c r="AD16">
        <v>0</v>
      </c>
      <c r="AE16">
        <v>0</v>
      </c>
      <c r="AF16">
        <v>0</v>
      </c>
      <c r="AG16">
        <v>1</v>
      </c>
      <c r="AH16">
        <v>0</v>
      </c>
    </row>
    <row r="17" spans="1:34" x14ac:dyDescent="0.25">
      <c r="A17" s="75">
        <v>16</v>
      </c>
      <c r="B17">
        <f t="shared" ca="1" si="0"/>
        <v>1.37</v>
      </c>
      <c r="C17">
        <f t="shared" ca="1" si="2"/>
        <v>52</v>
      </c>
      <c r="D17">
        <f t="shared" ca="1" si="3"/>
        <v>446</v>
      </c>
      <c r="E17">
        <v>0</v>
      </c>
      <c r="F17">
        <f t="shared" si="5"/>
        <v>1</v>
      </c>
      <c r="G17">
        <f t="shared" si="6"/>
        <v>0</v>
      </c>
      <c r="H17">
        <v>0</v>
      </c>
      <c r="I17">
        <v>0</v>
      </c>
      <c r="J17">
        <v>1</v>
      </c>
      <c r="K17">
        <v>0</v>
      </c>
      <c r="L17">
        <v>0</v>
      </c>
      <c r="M17">
        <v>0</v>
      </c>
      <c r="N17">
        <v>0</v>
      </c>
      <c r="O17">
        <v>1</v>
      </c>
      <c r="P17">
        <f t="shared" ca="1" si="7"/>
        <v>0.3148107398400336</v>
      </c>
      <c r="Q17">
        <f t="shared" ca="1" si="1"/>
        <v>3.9512437185814275</v>
      </c>
      <c r="R17">
        <f t="shared" ca="1" si="1"/>
        <v>6.1003189520200642</v>
      </c>
      <c r="S17">
        <v>16</v>
      </c>
      <c r="T17">
        <v>-0.22314355131420971</v>
      </c>
      <c r="U17">
        <v>2.7725887222397811</v>
      </c>
      <c r="V17">
        <v>5.3798973535404597</v>
      </c>
      <c r="W17">
        <v>-0.53645824768500083</v>
      </c>
      <c r="X17">
        <v>0</v>
      </c>
      <c r="Y17">
        <v>1</v>
      </c>
      <c r="Z17">
        <v>0</v>
      </c>
      <c r="AA17">
        <v>0</v>
      </c>
      <c r="AB17">
        <v>0</v>
      </c>
      <c r="AC17">
        <v>1</v>
      </c>
      <c r="AD17">
        <v>0</v>
      </c>
      <c r="AE17">
        <v>0</v>
      </c>
      <c r="AF17">
        <v>0</v>
      </c>
      <c r="AG17">
        <v>0</v>
      </c>
      <c r="AH17">
        <v>1</v>
      </c>
    </row>
    <row r="18" spans="1:34" x14ac:dyDescent="0.25">
      <c r="A18" s="75">
        <v>17</v>
      </c>
      <c r="B18">
        <f t="shared" ca="1" si="0"/>
        <v>1.22</v>
      </c>
      <c r="C18">
        <f t="shared" ca="1" si="2"/>
        <v>51</v>
      </c>
      <c r="D18">
        <f t="shared" ca="1" si="3"/>
        <v>383</v>
      </c>
      <c r="E18">
        <f t="shared" ca="1" si="4"/>
        <v>0</v>
      </c>
      <c r="F18">
        <f t="shared" ca="1" si="5"/>
        <v>1</v>
      </c>
      <c r="G18">
        <f t="shared" ca="1" si="6"/>
        <v>0</v>
      </c>
      <c r="H18">
        <v>0</v>
      </c>
      <c r="I18">
        <v>0</v>
      </c>
      <c r="J18">
        <v>1</v>
      </c>
      <c r="K18">
        <v>0</v>
      </c>
      <c r="L18">
        <v>1</v>
      </c>
      <c r="M18">
        <v>0</v>
      </c>
      <c r="N18">
        <v>0</v>
      </c>
      <c r="O18">
        <v>0</v>
      </c>
      <c r="P18">
        <f t="shared" ca="1" si="7"/>
        <v>0.19885085874516517</v>
      </c>
      <c r="Q18">
        <f t="shared" ref="Q18:Q25" ca="1" si="8">LN(C18)</f>
        <v>3.9318256327243257</v>
      </c>
      <c r="R18">
        <f t="shared" ref="R18:R25" ca="1" si="9">LN(D18)</f>
        <v>5.9480349891806457</v>
      </c>
      <c r="S18">
        <v>17</v>
      </c>
      <c r="T18">
        <v>-0.26136476413440751</v>
      </c>
      <c r="U18">
        <v>3.3672958299864741</v>
      </c>
      <c r="V18">
        <v>4.836281906951478</v>
      </c>
      <c r="W18">
        <v>-0.15503045368599999</v>
      </c>
      <c r="X18">
        <v>0</v>
      </c>
      <c r="Y18">
        <v>1</v>
      </c>
      <c r="Z18">
        <v>0</v>
      </c>
      <c r="AA18">
        <v>0</v>
      </c>
      <c r="AB18">
        <v>0</v>
      </c>
      <c r="AC18">
        <v>1</v>
      </c>
      <c r="AD18">
        <v>0</v>
      </c>
      <c r="AE18">
        <v>1</v>
      </c>
      <c r="AF18">
        <v>0</v>
      </c>
      <c r="AG18">
        <v>0</v>
      </c>
      <c r="AH18">
        <v>0</v>
      </c>
    </row>
    <row r="19" spans="1:34" x14ac:dyDescent="0.25">
      <c r="A19" s="75">
        <v>18</v>
      </c>
      <c r="B19">
        <f t="shared" ca="1" si="0"/>
        <v>1.57</v>
      </c>
      <c r="C19">
        <f t="shared" ca="1" si="2"/>
        <v>48</v>
      </c>
      <c r="D19">
        <f t="shared" ca="1" si="3"/>
        <v>684</v>
      </c>
      <c r="E19">
        <f t="shared" ca="1" si="4"/>
        <v>0</v>
      </c>
      <c r="F19">
        <f t="shared" ca="1" si="5"/>
        <v>1</v>
      </c>
      <c r="G19">
        <f t="shared" ca="1" si="6"/>
        <v>0</v>
      </c>
      <c r="H19">
        <v>0</v>
      </c>
      <c r="I19">
        <v>0</v>
      </c>
      <c r="J19">
        <v>1</v>
      </c>
      <c r="K19">
        <v>0</v>
      </c>
      <c r="L19">
        <v>0</v>
      </c>
      <c r="M19">
        <v>1</v>
      </c>
      <c r="N19">
        <v>0</v>
      </c>
      <c r="O19">
        <v>0</v>
      </c>
      <c r="P19">
        <f t="shared" ca="1" si="7"/>
        <v>0.45107561936021673</v>
      </c>
      <c r="Q19">
        <f t="shared" ca="1" si="8"/>
        <v>3.8712010109078911</v>
      </c>
      <c r="R19">
        <f t="shared" ca="1" si="9"/>
        <v>6.5279579176225502</v>
      </c>
      <c r="S19">
        <v>18</v>
      </c>
      <c r="T19">
        <v>1.980262729617973E-2</v>
      </c>
      <c r="U19">
        <v>3.2188758248682006</v>
      </c>
      <c r="V19">
        <v>6.0844994130751715</v>
      </c>
      <c r="W19">
        <v>-0.26315631222276353</v>
      </c>
      <c r="X19">
        <v>0</v>
      </c>
      <c r="Y19">
        <v>1</v>
      </c>
      <c r="Z19">
        <v>0</v>
      </c>
      <c r="AA19">
        <v>0</v>
      </c>
      <c r="AB19">
        <v>0</v>
      </c>
      <c r="AC19">
        <v>1</v>
      </c>
      <c r="AD19">
        <v>0</v>
      </c>
      <c r="AE19">
        <v>0</v>
      </c>
      <c r="AF19">
        <v>1</v>
      </c>
      <c r="AG19">
        <v>0</v>
      </c>
      <c r="AH19">
        <v>0</v>
      </c>
    </row>
    <row r="20" spans="1:34" x14ac:dyDescent="0.25">
      <c r="A20" s="75">
        <v>19</v>
      </c>
      <c r="B20">
        <f t="shared" ca="1" si="0"/>
        <v>1.05</v>
      </c>
      <c r="C20">
        <f t="shared" ca="1" si="2"/>
        <v>43</v>
      </c>
      <c r="D20">
        <f t="shared" ca="1" si="3"/>
        <v>246</v>
      </c>
      <c r="E20">
        <f t="shared" ca="1" si="4"/>
        <v>1</v>
      </c>
      <c r="F20">
        <f t="shared" ca="1" si="5"/>
        <v>0</v>
      </c>
      <c r="G20">
        <f t="shared" ca="1" si="6"/>
        <v>0</v>
      </c>
      <c r="H20">
        <v>0</v>
      </c>
      <c r="I20">
        <v>0</v>
      </c>
      <c r="J20">
        <v>0</v>
      </c>
      <c r="K20">
        <v>1</v>
      </c>
      <c r="L20">
        <v>0</v>
      </c>
      <c r="M20">
        <v>0</v>
      </c>
      <c r="N20">
        <v>1</v>
      </c>
      <c r="O20">
        <v>0</v>
      </c>
      <c r="P20">
        <f t="shared" ca="1" si="7"/>
        <v>4.8790164169432049E-2</v>
      </c>
      <c r="Q20">
        <f t="shared" ca="1" si="8"/>
        <v>3.7612001156935624</v>
      </c>
      <c r="R20">
        <f t="shared" ca="1" si="9"/>
        <v>5.5053315359323625</v>
      </c>
      <c r="S20">
        <v>19</v>
      </c>
      <c r="T20">
        <v>-0.11653381625595151</v>
      </c>
      <c r="U20">
        <v>3.5553480614894135</v>
      </c>
      <c r="V20">
        <v>5.6058020662959978</v>
      </c>
      <c r="W20">
        <v>-0.38548447172658074</v>
      </c>
      <c r="X20">
        <v>0</v>
      </c>
      <c r="Y20">
        <v>1</v>
      </c>
      <c r="Z20">
        <v>0</v>
      </c>
      <c r="AA20">
        <v>0</v>
      </c>
      <c r="AB20">
        <v>0</v>
      </c>
      <c r="AC20">
        <v>0</v>
      </c>
      <c r="AD20">
        <v>1</v>
      </c>
      <c r="AE20">
        <v>0</v>
      </c>
      <c r="AF20">
        <v>0</v>
      </c>
      <c r="AG20">
        <v>1</v>
      </c>
      <c r="AH20">
        <v>0</v>
      </c>
    </row>
    <row r="21" spans="1:34" x14ac:dyDescent="0.25">
      <c r="A21" s="75">
        <v>20</v>
      </c>
      <c r="B21">
        <f t="shared" ca="1" si="0"/>
        <v>1.01</v>
      </c>
      <c r="C21">
        <f t="shared" ca="1" si="2"/>
        <v>36</v>
      </c>
      <c r="D21">
        <f t="shared" ca="1" si="3"/>
        <v>561</v>
      </c>
      <c r="E21">
        <f t="shared" ca="1" si="4"/>
        <v>0</v>
      </c>
      <c r="F21">
        <v>0</v>
      </c>
      <c r="G21">
        <f t="shared" ca="1" si="6"/>
        <v>1</v>
      </c>
      <c r="H21">
        <v>0</v>
      </c>
      <c r="I21">
        <v>0</v>
      </c>
      <c r="J21">
        <v>0</v>
      </c>
      <c r="K21">
        <v>1</v>
      </c>
      <c r="L21">
        <v>0</v>
      </c>
      <c r="M21">
        <v>0</v>
      </c>
      <c r="N21">
        <v>0</v>
      </c>
      <c r="O21">
        <v>1</v>
      </c>
      <c r="P21">
        <f t="shared" ca="1" si="7"/>
        <v>9.950330853168092E-3</v>
      </c>
      <c r="Q21">
        <f t="shared" ca="1" si="8"/>
        <v>3.5835189384561099</v>
      </c>
      <c r="R21">
        <f t="shared" ca="1" si="9"/>
        <v>6.329720905522696</v>
      </c>
      <c r="S21">
        <v>20</v>
      </c>
      <c r="T21">
        <v>0.62593843086649537</v>
      </c>
      <c r="U21">
        <v>3.8501476017100584</v>
      </c>
      <c r="V21">
        <v>6.9057532763114642</v>
      </c>
      <c r="W21">
        <v>-2.622042579355981</v>
      </c>
      <c r="X21">
        <v>1</v>
      </c>
      <c r="Y21">
        <v>0</v>
      </c>
      <c r="Z21">
        <v>0</v>
      </c>
      <c r="AA21">
        <v>0</v>
      </c>
      <c r="AB21">
        <v>0</v>
      </c>
      <c r="AC21">
        <v>0</v>
      </c>
      <c r="AD21">
        <v>1</v>
      </c>
      <c r="AE21">
        <v>0</v>
      </c>
      <c r="AF21">
        <v>0</v>
      </c>
      <c r="AG21">
        <v>0</v>
      </c>
      <c r="AH21">
        <v>1</v>
      </c>
    </row>
    <row r="22" spans="1:34" x14ac:dyDescent="0.25">
      <c r="A22" s="75">
        <v>21</v>
      </c>
      <c r="B22">
        <f t="shared" ca="1" si="0"/>
        <v>1.05</v>
      </c>
      <c r="C22">
        <f t="shared" ca="1" si="2"/>
        <v>17</v>
      </c>
      <c r="D22">
        <f t="shared" ca="1" si="3"/>
        <v>627</v>
      </c>
      <c r="E22">
        <v>0</v>
      </c>
      <c r="F22">
        <f t="shared" si="5"/>
        <v>1</v>
      </c>
      <c r="G22">
        <f t="shared" si="6"/>
        <v>0</v>
      </c>
      <c r="H22">
        <v>0</v>
      </c>
      <c r="I22">
        <v>0</v>
      </c>
      <c r="J22">
        <v>0</v>
      </c>
      <c r="K22">
        <v>1</v>
      </c>
      <c r="L22">
        <v>1</v>
      </c>
      <c r="M22">
        <v>0</v>
      </c>
      <c r="N22">
        <v>0</v>
      </c>
      <c r="O22">
        <v>0</v>
      </c>
      <c r="P22">
        <f t="shared" ca="1" si="7"/>
        <v>4.8790164169432049E-2</v>
      </c>
      <c r="Q22">
        <f t="shared" ca="1" si="8"/>
        <v>2.8332133440562162</v>
      </c>
      <c r="R22">
        <f t="shared" ca="1" si="9"/>
        <v>6.4409465406329209</v>
      </c>
      <c r="S22">
        <v>21</v>
      </c>
      <c r="T22">
        <v>0.37156355643248301</v>
      </c>
      <c r="U22">
        <v>3.784189633918261</v>
      </c>
      <c r="V22">
        <v>6.6133842183795597</v>
      </c>
      <c r="W22">
        <v>-1.9811799113300266</v>
      </c>
      <c r="X22">
        <v>0</v>
      </c>
      <c r="Y22">
        <v>1</v>
      </c>
      <c r="Z22">
        <v>0</v>
      </c>
      <c r="AA22">
        <v>0</v>
      </c>
      <c r="AB22">
        <v>0</v>
      </c>
      <c r="AC22">
        <v>0</v>
      </c>
      <c r="AD22">
        <v>1</v>
      </c>
      <c r="AE22">
        <v>1</v>
      </c>
      <c r="AF22">
        <v>0</v>
      </c>
      <c r="AG22">
        <v>0</v>
      </c>
      <c r="AH22">
        <v>0</v>
      </c>
    </row>
    <row r="23" spans="1:34" x14ac:dyDescent="0.25">
      <c r="A23" s="75">
        <v>22</v>
      </c>
      <c r="B23">
        <f t="shared" ca="1" si="0"/>
        <v>1.43</v>
      </c>
      <c r="C23">
        <f t="shared" ca="1" si="2"/>
        <v>42</v>
      </c>
      <c r="D23">
        <f t="shared" ca="1" si="3"/>
        <v>667</v>
      </c>
      <c r="E23">
        <f t="shared" ca="1" si="4"/>
        <v>1</v>
      </c>
      <c r="F23">
        <f t="shared" ca="1" si="5"/>
        <v>0</v>
      </c>
      <c r="G23">
        <f t="shared" ca="1" si="6"/>
        <v>0</v>
      </c>
      <c r="H23">
        <v>0</v>
      </c>
      <c r="I23">
        <v>0</v>
      </c>
      <c r="J23">
        <v>0</v>
      </c>
      <c r="K23">
        <v>1</v>
      </c>
      <c r="L23">
        <v>0</v>
      </c>
      <c r="M23">
        <v>1</v>
      </c>
      <c r="N23">
        <v>0</v>
      </c>
      <c r="O23">
        <v>0</v>
      </c>
      <c r="P23">
        <f t="shared" ca="1" si="7"/>
        <v>0.35767444427181588</v>
      </c>
      <c r="Q23">
        <f t="shared" ca="1" si="8"/>
        <v>3.7376696182833684</v>
      </c>
      <c r="R23">
        <f t="shared" ca="1" si="9"/>
        <v>6.5027900459156234</v>
      </c>
      <c r="S23">
        <v>22</v>
      </c>
      <c r="T23">
        <v>-0.40047756659712525</v>
      </c>
      <c r="U23">
        <v>3.6109179126442243</v>
      </c>
      <c r="V23">
        <v>4.4188406077965983</v>
      </c>
      <c r="W23">
        <v>-0.21389017424167314</v>
      </c>
      <c r="X23">
        <v>0</v>
      </c>
      <c r="Y23">
        <v>1</v>
      </c>
      <c r="Z23">
        <v>0</v>
      </c>
      <c r="AA23">
        <v>0</v>
      </c>
      <c r="AB23">
        <v>0</v>
      </c>
      <c r="AC23">
        <v>0</v>
      </c>
      <c r="AD23">
        <v>1</v>
      </c>
      <c r="AE23">
        <v>0</v>
      </c>
      <c r="AF23">
        <v>1</v>
      </c>
      <c r="AG23">
        <v>0</v>
      </c>
      <c r="AH23">
        <v>0</v>
      </c>
    </row>
    <row r="24" spans="1:34" x14ac:dyDescent="0.25">
      <c r="A24" s="75">
        <v>23</v>
      </c>
      <c r="B24">
        <f t="shared" ca="1" si="0"/>
        <v>1.52</v>
      </c>
      <c r="C24">
        <f t="shared" ca="1" si="2"/>
        <v>29</v>
      </c>
      <c r="D24">
        <f t="shared" ca="1" si="3"/>
        <v>894</v>
      </c>
      <c r="E24">
        <f t="shared" ca="1" si="4"/>
        <v>1</v>
      </c>
      <c r="F24">
        <f t="shared" ca="1" si="5"/>
        <v>0</v>
      </c>
      <c r="G24">
        <f t="shared" ca="1" si="6"/>
        <v>0</v>
      </c>
      <c r="H24">
        <v>0</v>
      </c>
      <c r="I24">
        <v>0</v>
      </c>
      <c r="J24">
        <v>0</v>
      </c>
      <c r="K24">
        <v>1</v>
      </c>
      <c r="L24">
        <v>0</v>
      </c>
      <c r="M24">
        <v>0</v>
      </c>
      <c r="N24">
        <v>1</v>
      </c>
      <c r="O24">
        <v>0</v>
      </c>
      <c r="P24">
        <f t="shared" ca="1" si="7"/>
        <v>0.41871033485818504</v>
      </c>
      <c r="Q24">
        <f t="shared" ca="1" si="8"/>
        <v>3.3672958299864741</v>
      </c>
      <c r="R24">
        <f t="shared" ca="1" si="9"/>
        <v>6.7957057751735137</v>
      </c>
      <c r="S24">
        <v>23</v>
      </c>
      <c r="T24">
        <v>-0.26136476413440751</v>
      </c>
      <c r="U24">
        <v>2.8332133440562162</v>
      </c>
      <c r="V24">
        <v>5.7838251823297373</v>
      </c>
      <c r="W24">
        <v>-0.42298850012297601</v>
      </c>
      <c r="X24">
        <v>0</v>
      </c>
      <c r="Y24">
        <v>1</v>
      </c>
      <c r="Z24">
        <v>0</v>
      </c>
      <c r="AA24">
        <v>0</v>
      </c>
      <c r="AB24">
        <v>0</v>
      </c>
      <c r="AC24">
        <v>0</v>
      </c>
      <c r="AD24">
        <v>1</v>
      </c>
      <c r="AE24">
        <v>0</v>
      </c>
      <c r="AF24">
        <v>0</v>
      </c>
      <c r="AG24">
        <v>1</v>
      </c>
      <c r="AH24">
        <v>0</v>
      </c>
    </row>
    <row r="25" spans="1:34" x14ac:dyDescent="0.25">
      <c r="A25" s="75">
        <v>24</v>
      </c>
      <c r="B25">
        <f t="shared" ca="1" si="0"/>
        <v>1.62</v>
      </c>
      <c r="C25">
        <f t="shared" ca="1" si="2"/>
        <v>54</v>
      </c>
      <c r="D25">
        <f t="shared" ca="1" si="3"/>
        <v>832</v>
      </c>
      <c r="E25">
        <f t="shared" ca="1" si="4"/>
        <v>0</v>
      </c>
      <c r="F25">
        <f t="shared" ca="1" si="5"/>
        <v>1</v>
      </c>
      <c r="G25">
        <f t="shared" ca="1" si="6"/>
        <v>0</v>
      </c>
      <c r="H25">
        <v>0</v>
      </c>
      <c r="I25">
        <v>0</v>
      </c>
      <c r="J25">
        <v>0</v>
      </c>
      <c r="K25">
        <v>1</v>
      </c>
      <c r="L25">
        <v>0</v>
      </c>
      <c r="M25">
        <v>0</v>
      </c>
      <c r="N25">
        <v>0</v>
      </c>
      <c r="O25">
        <v>1</v>
      </c>
      <c r="P25">
        <f t="shared" ca="1" si="7"/>
        <v>0.48242614924429278</v>
      </c>
      <c r="Q25">
        <f t="shared" ca="1" si="8"/>
        <v>3.9889840465642745</v>
      </c>
      <c r="R25">
        <f t="shared" ca="1" si="9"/>
        <v>6.7238324408212087</v>
      </c>
      <c r="S25">
        <v>24</v>
      </c>
      <c r="T25">
        <v>0.47000362924573563</v>
      </c>
      <c r="U25">
        <v>3.713572066704308</v>
      </c>
      <c r="V25">
        <v>6.6320017773956303</v>
      </c>
      <c r="W25">
        <v>-1.2955400680706661</v>
      </c>
      <c r="X25">
        <v>1</v>
      </c>
      <c r="Y25">
        <v>0</v>
      </c>
      <c r="Z25">
        <v>0</v>
      </c>
      <c r="AA25">
        <v>0</v>
      </c>
      <c r="AB25">
        <v>0</v>
      </c>
      <c r="AC25">
        <v>0</v>
      </c>
      <c r="AD25">
        <v>1</v>
      </c>
      <c r="AE25">
        <v>0</v>
      </c>
      <c r="AF25">
        <v>0</v>
      </c>
      <c r="AG25">
        <v>0</v>
      </c>
      <c r="AH25">
        <v>1</v>
      </c>
    </row>
    <row r="27" spans="1:34" x14ac:dyDescent="0.25">
      <c r="C27">
        <v>0.01</v>
      </c>
      <c r="D27">
        <v>1E-3</v>
      </c>
      <c r="E27">
        <v>0.3</v>
      </c>
      <c r="F27">
        <v>0.2</v>
      </c>
      <c r="G27">
        <v>0</v>
      </c>
      <c r="H27">
        <v>0.1</v>
      </c>
      <c r="I27">
        <v>0</v>
      </c>
      <c r="J27">
        <v>0.1</v>
      </c>
      <c r="K27">
        <v>0</v>
      </c>
      <c r="L27">
        <v>0</v>
      </c>
      <c r="M27">
        <v>0.01</v>
      </c>
      <c r="N27">
        <v>0.02</v>
      </c>
      <c r="O27">
        <v>0.03</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50</vt:i4>
      </vt:variant>
      <vt:variant>
        <vt:lpstr>Named Ranges</vt:lpstr>
      </vt:variant>
      <vt:variant>
        <vt:i4>6</vt:i4>
      </vt:variant>
    </vt:vector>
  </HeadingPairs>
  <TitlesOfParts>
    <vt:vector size="56" baseType="lpstr">
      <vt:lpstr>Intro</vt:lpstr>
      <vt:lpstr>A. Linear Equation Definitions</vt:lpstr>
      <vt:lpstr>B. Graphing Lines</vt:lpstr>
      <vt:lpstr>Quiz 1</vt:lpstr>
      <vt:lpstr>1. Linear Demand Concept</vt:lpstr>
      <vt:lpstr>2. Linear Demand Regression</vt:lpstr>
      <vt:lpstr>3. Regression Report</vt:lpstr>
      <vt:lpstr>4. Visual</vt:lpstr>
      <vt:lpstr>Quiz 2</vt:lpstr>
      <vt:lpstr>5. Nonlinear Demand</vt:lpstr>
      <vt:lpstr>6. Straight Up Regression</vt:lpstr>
      <vt:lpstr>7. SUR Results</vt:lpstr>
      <vt:lpstr>8. Transform the Variables</vt:lpstr>
      <vt:lpstr>9. Ln Regression Report</vt:lpstr>
      <vt:lpstr>10. Comparison</vt:lpstr>
      <vt:lpstr>Quiz 3</vt:lpstr>
      <vt:lpstr>11. Dummy Variables</vt:lpstr>
      <vt:lpstr>12. Without Dummy</vt:lpstr>
      <vt:lpstr>13. With Dummy</vt:lpstr>
      <vt:lpstr>Quiz 4</vt:lpstr>
      <vt:lpstr>14. Dummy with Log-Log</vt:lpstr>
      <vt:lpstr>15. Dummy with Log-Log Results</vt:lpstr>
      <vt:lpstr>Quiz 5</vt:lpstr>
      <vt:lpstr>16.  Statistics Testing</vt:lpstr>
      <vt:lpstr>17. Regression Results</vt:lpstr>
      <vt:lpstr>18. R^2</vt:lpstr>
      <vt:lpstr>19. Standard Error</vt:lpstr>
      <vt:lpstr>20.  F-Test</vt:lpstr>
      <vt:lpstr>21.  T-Test</vt:lpstr>
      <vt:lpstr>22.  DW-Test</vt:lpstr>
      <vt:lpstr>23. Tests Summary (Future Ref.)</vt:lpstr>
      <vt:lpstr>Quiz 6</vt:lpstr>
      <vt:lpstr>24. Normal Residuals</vt:lpstr>
      <vt:lpstr>25. Homoskedasticity</vt:lpstr>
      <vt:lpstr>26. Independent Inputs</vt:lpstr>
      <vt:lpstr>27. Endogeneity</vt:lpstr>
      <vt:lpstr>Quiz 7</vt:lpstr>
      <vt:lpstr>28. Holdout Samples</vt:lpstr>
      <vt:lpstr>29. Holdout Regression</vt:lpstr>
      <vt:lpstr>30. Excel Tricks</vt:lpstr>
      <vt:lpstr>31. RMSE</vt:lpstr>
      <vt:lpstr>32. MAPE</vt:lpstr>
      <vt:lpstr>Quiz 8</vt:lpstr>
      <vt:lpstr>33. Hedonic Pricing</vt:lpstr>
      <vt:lpstr>34. Linear Results</vt:lpstr>
      <vt:lpstr>35. Log-Log Results</vt:lpstr>
      <vt:lpstr>36. Try to Simplify</vt:lpstr>
      <vt:lpstr>37. Restricted Model</vt:lpstr>
      <vt:lpstr>38. Compare Models</vt:lpstr>
      <vt:lpstr>Final Exam</vt:lpstr>
      <vt:lpstr>F_statistic</vt:lpstr>
      <vt:lpstr>k__Unrestricted</vt:lpstr>
      <vt:lpstr>N__Unrestricted</vt:lpstr>
      <vt:lpstr>NIR</vt:lpstr>
      <vt:lpstr>SSResidual__Restricted</vt:lpstr>
      <vt:lpstr>SSResidual__Unrestricted</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2014-11-15T10:08:25Z</dcterms:modified>
</cp:coreProperties>
</file>